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9.xml" ContentType="application/vnd.openxmlformats-officedocument.drawing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2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mbeddings/oleObject_7_0.bin" ContentType="application/vnd.openxmlformats-officedocument.oleObject"/>
  <Override PartName="/xl/embeddings/oleObject_24_0.bin" ContentType="application/vnd.openxmlformats-officedocument.oleObject"/>
  <Override PartName="/xl/embeddings/oleObject_2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36" yWindow="65476" windowWidth="6360" windowHeight="3525" tabRatio="601" firstSheet="7" activeTab="20"/>
  </bookViews>
  <sheets>
    <sheet name="План" sheetId="1" r:id="rId1"/>
    <sheet name="1-Форматы данных" sheetId="2" r:id="rId2"/>
    <sheet name="2-Табл умножения" sheetId="3" r:id="rId3"/>
    <sheet name="3-Автозаполнение" sheetId="4" r:id="rId4"/>
    <sheet name="4-опер с числ" sheetId="5" r:id="rId5"/>
    <sheet name="5-графики" sheetId="6" r:id="rId6"/>
    <sheet name="6-перес граф" sheetId="7" r:id="rId7"/>
    <sheet name="7 График слож функ" sheetId="8" r:id="rId8"/>
    <sheet name="8-иссл уравн" sheetId="9" r:id="rId9"/>
    <sheet name="9-ислл функ" sheetId="10" r:id="rId10"/>
    <sheet name="10-массив1" sheetId="11" r:id="rId11"/>
    <sheet name="11-массив-2х" sheetId="12" r:id="rId12"/>
    <sheet name="12-геом" sheetId="13" r:id="rId13"/>
    <sheet name="13-БД-автофильт" sheetId="14" r:id="rId14"/>
    <sheet name="14-БД-расшир" sheetId="15" r:id="rId15"/>
    <sheet name="14-пример 2 на БД" sheetId="16" r:id="rId16"/>
    <sheet name="15-Прогрессии" sheetId="17" r:id="rId17"/>
    <sheet name="16-факториал" sheetId="18" r:id="rId18"/>
    <sheet name="17-гиперсс" sheetId="19" r:id="rId19"/>
    <sheet name="К интегралу" sheetId="20" r:id="rId20"/>
    <sheet name="18-интеграл" sheetId="21" r:id="rId21"/>
    <sheet name="19-тесты в ЭТ" sheetId="22" r:id="rId22"/>
    <sheet name="19-тесты психол" sheetId="23" r:id="rId23"/>
    <sheet name="19-тест алг" sheetId="24" r:id="rId24"/>
    <sheet name="20-физ практ" sheetId="25" r:id="rId25"/>
    <sheet name="21-кл журнал" sheetId="26" r:id="rId26"/>
    <sheet name="22-анализ КР" sheetId="27" r:id="rId27"/>
    <sheet name="23-Расп уроков" sheetId="28" r:id="rId28"/>
    <sheet name="24-Подбор параметра" sheetId="29" r:id="rId29"/>
    <sheet name="25-Макрос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EXTRACT" localSheetId="14">'14-БД-расшир'!$F$32:$K$36</definedName>
    <definedName name="CRITERIA" localSheetId="14">'14-БД-расшир'!$B$32:$E$36</definedName>
  </definedNames>
  <calcPr fullCalcOnLoad="1"/>
</workbook>
</file>

<file path=xl/comments17.xml><?xml version="1.0" encoding="utf-8"?>
<comments xmlns="http://schemas.openxmlformats.org/spreadsheetml/2006/main">
  <authors>
    <author>1</author>
  </authors>
  <commentList>
    <comment ref="A39" authorId="0">
      <text>
        <r>
          <rPr>
            <b/>
            <sz val="16"/>
            <rFont val="Tahoma"/>
            <family val="2"/>
          </rPr>
          <t>Это произведение n первых натуральных чисел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1</author>
  </authors>
  <commentList>
    <comment ref="A1" authorId="0">
      <text>
        <r>
          <rPr>
            <b/>
            <sz val="16"/>
            <rFont val="Tahoma"/>
            <family val="2"/>
          </rPr>
          <t>Это произведение n первых натуральных чисел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rFont val="Tahoma"/>
            <family val="0"/>
          </rPr>
          <t xml:space="preserve">Линия,  Плоскость и Точка- неопределяемые понятия (исходные).
</t>
        </r>
      </text>
    </comment>
    <comment ref="A5" authorId="0">
      <text>
        <r>
          <rPr>
            <sz val="8"/>
            <rFont val="Tahoma"/>
            <family val="2"/>
          </rPr>
          <t>Фигура, образованная двумя лучами, исходящими из одной точки-вершины.</t>
        </r>
        <r>
          <rPr>
            <b/>
            <sz val="8"/>
            <rFont val="Arial Cyr"/>
            <family val="2"/>
          </rPr>
          <t xml:space="preserve">
</t>
        </r>
      </text>
    </comment>
    <comment ref="A6" authorId="0">
      <text>
        <r>
          <rPr>
            <sz val="8"/>
            <rFont val="Tahoma"/>
            <family val="0"/>
          </rPr>
          <t xml:space="preserve">Это фигура, образованная замкнутой ломаной линией, состоящей из 3-х звеньв.
</t>
        </r>
      </text>
    </comment>
    <comment ref="A7" authorId="0">
      <text>
        <r>
          <rPr>
            <sz val="8"/>
            <rFont val="Tahoma"/>
            <family val="0"/>
          </rPr>
          <t xml:space="preserve">Это фигура, образованная замкнутой ломаной линией, состоящей из 4-х звеньв.
</t>
        </r>
      </text>
    </comment>
    <comment ref="A8" authorId="0">
      <text>
        <r>
          <rPr>
            <sz val="8"/>
            <rFont val="Tahoma"/>
            <family val="0"/>
          </rPr>
          <t xml:space="preserve">Это геометрическая фигура, каждая точка которой находится на одном и том же расстоянии от данной - центра.
</t>
        </r>
      </text>
    </comment>
    <comment ref="A9" authorId="0">
      <text>
        <r>
          <rPr>
            <sz val="8"/>
            <rFont val="Tahoma"/>
            <family val="0"/>
          </rPr>
          <t xml:space="preserve">Это часть плоскости, ограниченная окружностью.
</t>
        </r>
      </text>
    </comment>
    <comment ref="A10" authorId="0">
      <text>
        <r>
          <rPr>
            <sz val="8"/>
            <rFont val="Tahoma"/>
            <family val="0"/>
          </rPr>
          <t xml:space="preserve">Это такой многоугольник, у которого все углы и стороны равны.
</t>
        </r>
      </text>
    </comment>
  </commentList>
</comments>
</file>

<file path=xl/sharedStrings.xml><?xml version="1.0" encoding="utf-8"?>
<sst xmlns="http://schemas.openxmlformats.org/spreadsheetml/2006/main" count="2357" uniqueCount="1578">
  <si>
    <r>
      <t xml:space="preserve">Языки программирования: </t>
    </r>
    <r>
      <rPr>
        <sz val="10"/>
        <rFont val="Arial Cyr"/>
        <family val="0"/>
      </rPr>
      <t>Паскаль, Бейсик, СИ -   например команда с:= а*в-е/к</t>
    </r>
  </si>
  <si>
    <r>
      <t xml:space="preserve">Меню, вход в </t>
    </r>
    <r>
      <rPr>
        <sz val="10"/>
        <rFont val="Arial Cyr"/>
        <family val="0"/>
      </rPr>
      <t>главное - F10</t>
    </r>
  </si>
  <si>
    <t>Ширина одной ячейки 9 символов</t>
  </si>
  <si>
    <t>Видно на экране  9-12 колонок и 23 строки</t>
  </si>
  <si>
    <t>Если имени файла нет, то пишется  КНИГА1.XLS (256 листов)</t>
  </si>
  <si>
    <t xml:space="preserve">Внутри файла с ответом желательно писать писать имя исполнителя работы.  </t>
  </si>
  <si>
    <t xml:space="preserve">Пример:  11а1-1-1.xls, где 11а класс группа 1 тип задачи 1 и номер задачи 1,  </t>
  </si>
  <si>
    <t>означает : ЛистА(буквами)  КолонкаВ(буквами) и Строка2(цифрами).</t>
  </si>
  <si>
    <t>Поле ЭТ  с  бордюром : для описания адресов ячеек.</t>
  </si>
  <si>
    <r>
      <t xml:space="preserve"> 2</t>
    </r>
    <r>
      <rPr>
        <b/>
        <vertAlign val="superscript"/>
        <sz val="10"/>
        <rFont val="Arial Cyr"/>
        <family val="2"/>
      </rPr>
      <t>8</t>
    </r>
  </si>
  <si>
    <t>Образец   1</t>
  </si>
  <si>
    <t>Фиксируем строку 6-ю, копир вниз</t>
  </si>
  <si>
    <t>Примените команды Формат / Автоформат  4 раза</t>
  </si>
  <si>
    <t>Способ  1</t>
  </si>
  <si>
    <t>Способ  2</t>
  </si>
  <si>
    <t>Комбинированный способ</t>
  </si>
  <si>
    <t>"Сумма"</t>
  </si>
  <si>
    <t>2-й раз:</t>
  </si>
  <si>
    <t>Второй раз:</t>
  </si>
  <si>
    <t>Пример на отработку применения абсолютной и относительной адресации</t>
  </si>
  <si>
    <t>автоприжим вправо</t>
  </si>
  <si>
    <t>автоприжим влево</t>
  </si>
  <si>
    <t>67</t>
  </si>
  <si>
    <t xml:space="preserve"> =F3*5</t>
  </si>
  <si>
    <t>1)  Методом копирования, с помощью "буксировки" образца за "черный угол"</t>
  </si>
  <si>
    <t>2)  Быстрое копирование - двойной клик по маленькому квадратику в правом углу формулы</t>
  </si>
  <si>
    <t>4)  Через меню Правка / Заполнить / Прогрессия</t>
  </si>
  <si>
    <t>Применяем "Двойной клик"</t>
  </si>
  <si>
    <r>
      <t xml:space="preserve">Формула копируется из </t>
    </r>
    <r>
      <rPr>
        <b/>
        <sz val="10"/>
        <rFont val="Arial Cyr"/>
        <family val="0"/>
      </rPr>
      <t>одной ячейки</t>
    </r>
    <r>
      <rPr>
        <sz val="10"/>
        <rFont val="Arial Cyr"/>
        <family val="0"/>
      </rPr>
      <t xml:space="preserve"> за уголок</t>
    </r>
  </si>
  <si>
    <t>Через меню  Правка / Заполнить / Прогрессия</t>
  </si>
  <si>
    <t>Образец  4</t>
  </si>
  <si>
    <t>Образец  6</t>
  </si>
  <si>
    <t xml:space="preserve">      Ординаты точек пересечений (У=):</t>
  </si>
  <si>
    <t>Образец  7</t>
  </si>
  <si>
    <t>Эта задача решается  двумя вариантами</t>
  </si>
  <si>
    <t>Через  ЕСЛИ</t>
  </si>
  <si>
    <t>ВАРИАНТ 1 - весь график в 1 цвет</t>
  </si>
  <si>
    <t>ЗАДАЧА  1</t>
  </si>
  <si>
    <t>ЗАДАЧА  2</t>
  </si>
  <si>
    <t>Бесконечное число корней, Х-любое действ. Число при а=в=0, т.е.  0 х = 0</t>
  </si>
  <si>
    <t xml:space="preserve">Отсутствие корней при Дискриминанте меньшем нуля (D &lt; 0) </t>
  </si>
  <si>
    <t>Дальше приведите свои варианты</t>
  </si>
  <si>
    <t>Что отрабатываем на уроке:</t>
  </si>
  <si>
    <t>Начальное Х</t>
  </si>
  <si>
    <t>Условие выборки</t>
  </si>
  <si>
    <t>см по рисункам ниже</t>
  </si>
  <si>
    <t>Введите номера ответов</t>
  </si>
  <si>
    <t>Контроль</t>
  </si>
  <si>
    <r>
      <t xml:space="preserve">№ </t>
    </r>
    <r>
      <rPr>
        <b/>
        <sz val="10"/>
        <rFont val="Arial Cyr"/>
        <family val="2"/>
      </rPr>
      <t>п/п</t>
    </r>
  </si>
  <si>
    <t xml:space="preserve">Иванов  И.И.         </t>
  </si>
  <si>
    <t xml:space="preserve">Марьина М.М.      </t>
  </si>
  <si>
    <t xml:space="preserve">Павлова Е.Е.         </t>
  </si>
  <si>
    <t xml:space="preserve">Петров О.О.           </t>
  </si>
  <si>
    <t xml:space="preserve">Попов  А.А.           </t>
  </si>
  <si>
    <t xml:space="preserve">Сидоров  В.В.        </t>
  </si>
  <si>
    <t xml:space="preserve">Федотов Ф.Ф.        </t>
  </si>
  <si>
    <t>&gt;1000</t>
  </si>
  <si>
    <t>ОТВЕТ:</t>
  </si>
  <si>
    <t>Пример 2 на решение задачи на БД с применением расширенного фильтра:</t>
  </si>
  <si>
    <t>(Задача УПИ-УГТУ)</t>
  </si>
  <si>
    <t>Фамилия</t>
  </si>
  <si>
    <t>Имя</t>
  </si>
  <si>
    <t>Отчество</t>
  </si>
  <si>
    <t>Год рожд</t>
  </si>
  <si>
    <t>Домашний адрес</t>
  </si>
  <si>
    <t>Телефон</t>
  </si>
  <si>
    <t>Авхадиева</t>
  </si>
  <si>
    <t>Евгения</t>
  </si>
  <si>
    <t>Ильясовна</t>
  </si>
  <si>
    <t>Пихтовая, 40-165</t>
  </si>
  <si>
    <t>32-17-92</t>
  </si>
  <si>
    <t>Басанаев</t>
  </si>
  <si>
    <t>Антон</t>
  </si>
  <si>
    <t>Владимирович</t>
  </si>
  <si>
    <t>Пихтовая, 34-59</t>
  </si>
  <si>
    <t>31-50-27</t>
  </si>
  <si>
    <t>Болотова</t>
  </si>
  <si>
    <t>Ксения</t>
  </si>
  <si>
    <t>Александровна</t>
  </si>
  <si>
    <t>Зари, 85-21</t>
  </si>
  <si>
    <t>31-02-67</t>
  </si>
  <si>
    <t xml:space="preserve">Брюханов </t>
  </si>
  <si>
    <t>Михаил</t>
  </si>
  <si>
    <t>Александрович</t>
  </si>
  <si>
    <t>Успенского, 32</t>
  </si>
  <si>
    <t xml:space="preserve">Бурков </t>
  </si>
  <si>
    <t>Алексей</t>
  </si>
  <si>
    <t>Владиленович</t>
  </si>
  <si>
    <t>Пихтовая, 28-12</t>
  </si>
  <si>
    <t>31-62-39</t>
  </si>
  <si>
    <t xml:space="preserve">Воронова </t>
  </si>
  <si>
    <t>Елена</t>
  </si>
  <si>
    <t>Валерьевна</t>
  </si>
  <si>
    <t>Зари, 34-22</t>
  </si>
  <si>
    <t>Гробова</t>
  </si>
  <si>
    <t>Екатерина</t>
  </si>
  <si>
    <t>Владимировна</t>
  </si>
  <si>
    <t>Ильича, 86-140</t>
  </si>
  <si>
    <t>31-45-67</t>
  </si>
  <si>
    <t>Климов</t>
  </si>
  <si>
    <t>Илья</t>
  </si>
  <si>
    <t>Владимировнич</t>
  </si>
  <si>
    <t>Пихтовая, 44-72</t>
  </si>
  <si>
    <t>Кряжова</t>
  </si>
  <si>
    <t>Татьяна</t>
  </si>
  <si>
    <t>Алексеевна</t>
  </si>
  <si>
    <t>Парковая, 17-37</t>
  </si>
  <si>
    <t>Куратов</t>
  </si>
  <si>
    <t>Сергей</t>
  </si>
  <si>
    <t>Витальевич</t>
  </si>
  <si>
    <t>Пихтовая, 34-36</t>
  </si>
  <si>
    <t>31-49-47</t>
  </si>
  <si>
    <t>Курносова</t>
  </si>
  <si>
    <t>Мария</t>
  </si>
  <si>
    <t>Евгеньевна</t>
  </si>
  <si>
    <t>Володарского 11-34</t>
  </si>
  <si>
    <t>23-70-36</t>
  </si>
  <si>
    <t>Лаптев</t>
  </si>
  <si>
    <t xml:space="preserve">Дмитрий </t>
  </si>
  <si>
    <t>Сергеевич</t>
  </si>
  <si>
    <t>Парковая, 5-63</t>
  </si>
  <si>
    <t>31-42-99</t>
  </si>
  <si>
    <t xml:space="preserve">Лаптева </t>
  </si>
  <si>
    <t xml:space="preserve">Анастасия </t>
  </si>
  <si>
    <t>Сергеевна</t>
  </si>
  <si>
    <t>Лемницкая</t>
  </si>
  <si>
    <t>Алесандровна</t>
  </si>
  <si>
    <t>Пихтовая, 28-20</t>
  </si>
  <si>
    <t>31-63-12</t>
  </si>
  <si>
    <t xml:space="preserve">Мазалова </t>
  </si>
  <si>
    <t>Дарья</t>
  </si>
  <si>
    <t>Ильича, 31-50</t>
  </si>
  <si>
    <t>23-68-63</t>
  </si>
  <si>
    <t>Марусев</t>
  </si>
  <si>
    <t>Валерьевич</t>
  </si>
  <si>
    <t>Парковая, 6-102</t>
  </si>
  <si>
    <t>Невоструева</t>
  </si>
  <si>
    <t>Зари, 59-15</t>
  </si>
  <si>
    <t>Николаева</t>
  </si>
  <si>
    <t>Виктория</t>
  </si>
  <si>
    <t>Викторовна</t>
  </si>
  <si>
    <t>Пихтовая, 30-277</t>
  </si>
  <si>
    <t>31-46-86</t>
  </si>
  <si>
    <t xml:space="preserve">Никулин </t>
  </si>
  <si>
    <t>Зари -67-34</t>
  </si>
  <si>
    <t>31-60-91</t>
  </si>
  <si>
    <t xml:space="preserve">Паньшина </t>
  </si>
  <si>
    <t>Алена</t>
  </si>
  <si>
    <t>Ивановна</t>
  </si>
  <si>
    <t>Ильича, 82-56</t>
  </si>
  <si>
    <t>31-75-97</t>
  </si>
  <si>
    <t>Порубова</t>
  </si>
  <si>
    <t>Нина</t>
  </si>
  <si>
    <t>Анатольевна</t>
  </si>
  <si>
    <t>Зари 13-143</t>
  </si>
  <si>
    <t>32-03-88</t>
  </si>
  <si>
    <t>Савельева</t>
  </si>
  <si>
    <t>Кристина</t>
  </si>
  <si>
    <t>Пихтовая, 46-41</t>
  </si>
  <si>
    <t xml:space="preserve">Тюлькин </t>
  </si>
  <si>
    <t>Алесандрович</t>
  </si>
  <si>
    <t>Пихтовая, 44-77</t>
  </si>
  <si>
    <t>31-11-96</t>
  </si>
  <si>
    <t xml:space="preserve">Хроленко </t>
  </si>
  <si>
    <t>Парковая 1 -112</t>
  </si>
  <si>
    <t>31-54-15</t>
  </si>
  <si>
    <t xml:space="preserve">Шульмина </t>
  </si>
  <si>
    <t>Валентина</t>
  </si>
  <si>
    <t>Пихтовая, 38-9</t>
  </si>
  <si>
    <t>31-53-65</t>
  </si>
  <si>
    <t>Х=</t>
  </si>
  <si>
    <t>У1=</t>
  </si>
  <si>
    <t>У2=</t>
  </si>
  <si>
    <t>ПОСТРОЕНИЕ ПЕРЕСЕЧЕНИЙ ГРАФИКОВ ФУНКЦИЙ</t>
  </si>
  <si>
    <t>Решить систему уравнений и дать графическую иллюстрациию</t>
  </si>
  <si>
    <t>Коэффициенты:</t>
  </si>
  <si>
    <t>a2=</t>
  </si>
  <si>
    <t>b2=</t>
  </si>
  <si>
    <t>c2=</t>
  </si>
  <si>
    <t>d2=</t>
  </si>
  <si>
    <t>Таблицы значений функций для построения:</t>
  </si>
  <si>
    <t>Вычисление координат пересечений графиков функций через Сервис / Поиск Решения</t>
  </si>
  <si>
    <t>Х1=</t>
  </si>
  <si>
    <t>Х2=</t>
  </si>
  <si>
    <t>(Х1; У1) =</t>
  </si>
  <si>
    <t>(Х2; У2) =</t>
  </si>
  <si>
    <t>(Х3; У3) =</t>
  </si>
  <si>
    <t>(Х4; У4) =</t>
  </si>
  <si>
    <t>1-е уравнение системы</t>
  </si>
  <si>
    <t>2-е уравнение системы</t>
  </si>
  <si>
    <t>У1</t>
  </si>
  <si>
    <t>У2</t>
  </si>
  <si>
    <t>У3=</t>
  </si>
  <si>
    <t>У4=</t>
  </si>
  <si>
    <t>Х3=</t>
  </si>
  <si>
    <t>Х4=</t>
  </si>
  <si>
    <t>ВЫЧИСЛЕНИЕ КООРДИНАТ ТОЧЕК ПЕРЕСЕЧЕНИЙ, ПОИСК КОРНЕЙ УРАВНЕНИЙ.</t>
  </si>
  <si>
    <t>Тема:</t>
  </si>
  <si>
    <t>Условие:</t>
  </si>
  <si>
    <t>Уравнение поиска составляется так:  F1(x) - F2(x)=0</t>
  </si>
  <si>
    <t>Старт поиска корня</t>
  </si>
  <si>
    <t>Изменяя ячейки:</t>
  </si>
  <si>
    <t>Целевая ячейка:</t>
  </si>
  <si>
    <t>Графическое представление результата:</t>
  </si>
  <si>
    <t>---Корни системы</t>
  </si>
  <si>
    <t>---Точки МАКС и МИН</t>
  </si>
  <si>
    <r>
      <t>У = ах</t>
    </r>
    <r>
      <rPr>
        <b/>
        <i/>
        <vertAlign val="superscript"/>
        <sz val="10"/>
        <rFont val="Arial Cyr"/>
        <family val="2"/>
      </rPr>
      <t>4</t>
    </r>
    <r>
      <rPr>
        <b/>
        <i/>
        <sz val="10"/>
        <rFont val="Arial Cyr"/>
        <family val="2"/>
      </rPr>
      <t>+вх</t>
    </r>
    <r>
      <rPr>
        <b/>
        <i/>
        <vertAlign val="superscript"/>
        <sz val="10"/>
        <rFont val="Arial Cyr"/>
        <family val="2"/>
      </rPr>
      <t>3</t>
    </r>
    <r>
      <rPr>
        <b/>
        <i/>
        <sz val="10"/>
        <rFont val="Arial Cyr"/>
        <family val="2"/>
      </rPr>
      <t>+сх</t>
    </r>
    <r>
      <rPr>
        <b/>
        <i/>
        <vertAlign val="superscript"/>
        <sz val="10"/>
        <rFont val="Arial Cyr"/>
        <family val="2"/>
      </rPr>
      <t>2</t>
    </r>
    <r>
      <rPr>
        <b/>
        <i/>
        <sz val="10"/>
        <rFont val="Arial Cyr"/>
        <family val="2"/>
      </rPr>
      <t xml:space="preserve">+dx + e </t>
    </r>
  </si>
  <si>
    <r>
      <t>У = х</t>
    </r>
    <r>
      <rPr>
        <b/>
        <i/>
        <vertAlign val="superscript"/>
        <sz val="10"/>
        <rFont val="Arial Cyr"/>
        <family val="2"/>
      </rPr>
      <t>4</t>
    </r>
    <r>
      <rPr>
        <b/>
        <i/>
        <sz val="10"/>
        <rFont val="Arial Cyr"/>
        <family val="2"/>
      </rPr>
      <t>- 5х</t>
    </r>
    <r>
      <rPr>
        <b/>
        <i/>
        <vertAlign val="superscript"/>
        <sz val="10"/>
        <rFont val="Arial Cyr"/>
        <family val="2"/>
      </rPr>
      <t>2</t>
    </r>
    <r>
      <rPr>
        <b/>
        <i/>
        <sz val="10"/>
        <rFont val="Arial Cyr"/>
        <family val="2"/>
      </rPr>
      <t xml:space="preserve">+ 4 </t>
    </r>
  </si>
  <si>
    <r>
      <t>У = ах</t>
    </r>
    <r>
      <rPr>
        <b/>
        <i/>
        <vertAlign val="superscript"/>
        <sz val="10"/>
        <rFont val="Arial Cyr"/>
        <family val="2"/>
      </rPr>
      <t>3</t>
    </r>
    <r>
      <rPr>
        <b/>
        <i/>
        <sz val="10"/>
        <rFont val="Arial Cyr"/>
        <family val="2"/>
      </rPr>
      <t>+вх</t>
    </r>
    <r>
      <rPr>
        <b/>
        <i/>
        <vertAlign val="superscript"/>
        <sz val="10"/>
        <rFont val="Arial Cyr"/>
        <family val="2"/>
      </rPr>
      <t>2</t>
    </r>
    <r>
      <rPr>
        <b/>
        <i/>
        <sz val="10"/>
        <rFont val="Arial Cyr"/>
        <family val="2"/>
      </rPr>
      <t xml:space="preserve">+сх + d </t>
    </r>
  </si>
  <si>
    <t xml:space="preserve">Алгоритм </t>
  </si>
  <si>
    <t>повтора</t>
  </si>
  <si>
    <t>(циклический)</t>
  </si>
  <si>
    <t>позволяет</t>
  </si>
  <si>
    <t>размножить</t>
  </si>
  <si>
    <t>формулу</t>
  </si>
  <si>
    <t>вниз</t>
  </si>
  <si>
    <t>Вычисления</t>
  </si>
  <si>
    <t>строим</t>
  </si>
  <si>
    <r>
      <t>У = х</t>
    </r>
    <r>
      <rPr>
        <b/>
        <i/>
        <vertAlign val="superscript"/>
        <sz val="10"/>
        <rFont val="Arial Cyr"/>
        <family val="2"/>
      </rPr>
      <t>3</t>
    </r>
    <r>
      <rPr>
        <b/>
        <i/>
        <sz val="10"/>
        <rFont val="Arial Cyr"/>
        <family val="2"/>
      </rPr>
      <t>- х</t>
    </r>
    <r>
      <rPr>
        <b/>
        <i/>
        <vertAlign val="superscript"/>
        <sz val="10"/>
        <rFont val="Arial Cyr"/>
        <family val="2"/>
      </rPr>
      <t>2</t>
    </r>
    <r>
      <rPr>
        <b/>
        <i/>
        <sz val="10"/>
        <rFont val="Arial Cyr"/>
        <family val="2"/>
      </rPr>
      <t xml:space="preserve">- 2х  </t>
    </r>
  </si>
  <si>
    <r>
      <t xml:space="preserve">При каком значении коэффициента  </t>
    </r>
    <r>
      <rPr>
        <b/>
        <sz val="8"/>
        <rFont val="Arial Cyr"/>
        <family val="0"/>
      </rPr>
      <t>к</t>
    </r>
    <r>
      <rPr>
        <sz val="8"/>
        <rFont val="Arial Cyr"/>
        <family val="0"/>
      </rPr>
      <t xml:space="preserve"> график идет в "гору"?</t>
    </r>
  </si>
  <si>
    <t>Какие графики пересекутся? У=2х-1</t>
  </si>
  <si>
    <t>10-а класс</t>
  </si>
  <si>
    <t>3-я четверть 2000-2001 учебного года</t>
  </si>
  <si>
    <t>№ п/п</t>
  </si>
  <si>
    <t>Фамилия Имя</t>
  </si>
  <si>
    <t>12 01</t>
  </si>
  <si>
    <t>18 01</t>
  </si>
  <si>
    <t>19 01</t>
  </si>
  <si>
    <t>25 01</t>
  </si>
  <si>
    <t>26 01</t>
  </si>
  <si>
    <t>27 01</t>
  </si>
  <si>
    <t>1  02</t>
  </si>
  <si>
    <t>2 02</t>
  </si>
  <si>
    <t>8  02</t>
  </si>
  <si>
    <t>9  02</t>
  </si>
  <si>
    <t>15  02</t>
  </si>
  <si>
    <t>16 02</t>
  </si>
  <si>
    <t>22 02</t>
  </si>
  <si>
    <t>23 02</t>
  </si>
  <si>
    <t>1  03</t>
  </si>
  <si>
    <t>2 03</t>
  </si>
  <si>
    <t>9  03</t>
  </si>
  <si>
    <t>15  03</t>
  </si>
  <si>
    <t>кол оценок</t>
  </si>
  <si>
    <t>Ср бал</t>
  </si>
  <si>
    <t>Кол-во Н</t>
  </si>
  <si>
    <t>Проворов Саша</t>
  </si>
  <si>
    <t>Зайцев Саша</t>
  </si>
  <si>
    <t>н</t>
  </si>
  <si>
    <t>Цыдилкин Дима</t>
  </si>
  <si>
    <t>Попов Костя</t>
  </si>
  <si>
    <t>Герасименко Олег</t>
  </si>
  <si>
    <t>Киселев Леша</t>
  </si>
  <si>
    <t>Мохирев Паша</t>
  </si>
  <si>
    <t>2 - я группа</t>
  </si>
  <si>
    <t>Андросенко Олеся</t>
  </si>
  <si>
    <t>Баранова Наташа</t>
  </si>
  <si>
    <t>Букина Надя</t>
  </si>
  <si>
    <t>Васенева Александра</t>
  </si>
  <si>
    <t>Васенева Оля</t>
  </si>
  <si>
    <t>Волкова Ирина</t>
  </si>
  <si>
    <t>Долгодворова Аня</t>
  </si>
  <si>
    <t>нб</t>
  </si>
  <si>
    <t>Дружинина Наташа</t>
  </si>
  <si>
    <t>Ибрагимова Василина</t>
  </si>
  <si>
    <t>Казанцева Регина</t>
  </si>
  <si>
    <t>Карфидова Наташа</t>
  </si>
  <si>
    <t>Ларионова Таня</t>
  </si>
  <si>
    <t>Лобанова Катя</t>
  </si>
  <si>
    <t>Монахова Таня</t>
  </si>
  <si>
    <t>Розина Марина</t>
  </si>
  <si>
    <t>Сидорова Аня</t>
  </si>
  <si>
    <t>Султинских Юля</t>
  </si>
  <si>
    <t>Усикова Маша</t>
  </si>
  <si>
    <t>Ход работы:</t>
  </si>
  <si>
    <t xml:space="preserve">   </t>
  </si>
  <si>
    <t>x, м</t>
  </si>
  <si>
    <t>к, Н/м</t>
  </si>
  <si>
    <t>dk</t>
  </si>
  <si>
    <t xml:space="preserve">dmg =dF=0,05Н+0,05Н,  </t>
  </si>
  <si>
    <t>0.1кг</t>
  </si>
  <si>
    <t>0.2 кг</t>
  </si>
  <si>
    <t>dT</t>
  </si>
  <si>
    <t>dT=</t>
  </si>
  <si>
    <t xml:space="preserve">T= </t>
  </si>
  <si>
    <t>t,с</t>
  </si>
  <si>
    <t>T,с</t>
  </si>
  <si>
    <t>dt,с</t>
  </si>
  <si>
    <t>dT,с</t>
  </si>
  <si>
    <t xml:space="preserve"> dx=0,5мм +0,5мм=1мм =0,001м</t>
  </si>
  <si>
    <t>Штат. ед</t>
  </si>
  <si>
    <t>2. Определите жесткость пружины маятника,  используя закон Гука  (см. рисунок  выше).</t>
  </si>
  <si>
    <t>N, колеб</t>
  </si>
  <si>
    <t>m,кг</t>
  </si>
  <si>
    <r>
      <t>Вывод 3:</t>
    </r>
    <r>
      <rPr>
        <b/>
        <sz val="10"/>
        <rFont val="Arial Cyr"/>
        <family val="2"/>
      </rPr>
      <t xml:space="preserve"> период  пружинного маятника …</t>
    </r>
  </si>
  <si>
    <t>1. Какой  маятник  можно считать идеальным? (Физическая модель  задачи).</t>
  </si>
  <si>
    <t>k</t>
  </si>
  <si>
    <t>2k</t>
  </si>
  <si>
    <t>4k</t>
  </si>
  <si>
    <t>2а. Рассчитайте  период колебаний маятника, используя формулу периода колебаний  пружинного маятника.</t>
  </si>
  <si>
    <r>
      <t>Вывод 1:</t>
    </r>
    <r>
      <rPr>
        <b/>
        <sz val="10"/>
        <rFont val="Arial Cyr"/>
        <family val="2"/>
      </rPr>
      <t xml:space="preserve"> Период колебаний …..</t>
    </r>
  </si>
  <si>
    <t>3. Зависимость  периода колебаний  маятника от  амплитуды.</t>
  </si>
  <si>
    <t>4. Исследуйте зависимость  периода колебаний  маятника от жесткости пружины</t>
  </si>
  <si>
    <r>
      <t>Вывод 4:</t>
    </r>
    <r>
      <rPr>
        <b/>
        <sz val="10"/>
        <rFont val="Arial Cyr"/>
        <family val="2"/>
      </rPr>
      <t xml:space="preserve"> период  пружинного маятника …</t>
    </r>
  </si>
  <si>
    <t>2.Математическая модель задачи (закономерности, используемые в работе).</t>
  </si>
  <si>
    <t>3. Реализация  математической модели работы (алгоритмическая модель работы).</t>
  </si>
  <si>
    <t>4. Какие преимущества  дает ПЭВМ  при изучении данного физического явления?</t>
  </si>
  <si>
    <t>3k</t>
  </si>
  <si>
    <t>0.3 кг</t>
  </si>
  <si>
    <t>0,4 кг</t>
  </si>
  <si>
    <r>
      <t>Вывод 5:</t>
    </r>
    <r>
      <rPr>
        <b/>
        <sz val="10"/>
        <rFont val="Arial Cyr"/>
        <family val="2"/>
      </rPr>
      <t xml:space="preserve"> период  пружинного маятника …</t>
    </r>
  </si>
  <si>
    <t>1. Исследуйте зависимость  периода колебаний пружинногомаятника  от  массы.</t>
  </si>
  <si>
    <t>Контрольные вопросы</t>
  </si>
  <si>
    <t xml:space="preserve">Чтобы прочесть Опеределение -- </t>
  </si>
  <si>
    <t>подведите указатель мыши к слову ФАКТОРИАЛ</t>
  </si>
  <si>
    <t xml:space="preserve"> =С10 * В11</t>
  </si>
  <si>
    <r>
      <t>e</t>
    </r>
    <r>
      <rPr>
        <b/>
        <vertAlign val="subscript"/>
        <sz val="10"/>
        <rFont val="Arial Cyr"/>
        <family val="2"/>
      </rPr>
      <t>F</t>
    </r>
  </si>
  <si>
    <r>
      <t>e</t>
    </r>
    <r>
      <rPr>
        <b/>
        <vertAlign val="subscript"/>
        <sz val="10"/>
        <rFont val="Arial Cyr"/>
        <family val="2"/>
      </rPr>
      <t>x</t>
    </r>
  </si>
  <si>
    <r>
      <t>e</t>
    </r>
    <r>
      <rPr>
        <b/>
        <vertAlign val="subscript"/>
        <sz val="10"/>
        <rFont val="Arial Cyr"/>
        <family val="2"/>
      </rPr>
      <t>k</t>
    </r>
  </si>
  <si>
    <r>
      <t>k</t>
    </r>
    <r>
      <rPr>
        <vertAlign val="subscript"/>
        <sz val="10"/>
        <rFont val="Arial Cyr"/>
        <family val="2"/>
      </rPr>
      <t>от</t>
    </r>
  </si>
  <si>
    <r>
      <t>k</t>
    </r>
    <r>
      <rPr>
        <vertAlign val="subscript"/>
        <sz val="10"/>
        <rFont val="Arial Cyr"/>
        <family val="2"/>
      </rPr>
      <t>до</t>
    </r>
  </si>
  <si>
    <r>
      <t>e</t>
    </r>
    <r>
      <rPr>
        <b/>
        <vertAlign val="subscript"/>
        <sz val="10"/>
        <rFont val="Arial Cyr"/>
        <family val="2"/>
      </rPr>
      <t>F</t>
    </r>
    <r>
      <rPr>
        <b/>
        <sz val="10"/>
        <rFont val="Arial Cyr"/>
        <family val="2"/>
      </rPr>
      <t>=</t>
    </r>
  </si>
  <si>
    <r>
      <t>e</t>
    </r>
    <r>
      <rPr>
        <b/>
        <vertAlign val="subscript"/>
        <sz val="10"/>
        <rFont val="Arial Cyr"/>
        <family val="2"/>
      </rPr>
      <t>x</t>
    </r>
    <r>
      <rPr>
        <b/>
        <sz val="10"/>
        <rFont val="Arial Cyr"/>
        <family val="2"/>
      </rPr>
      <t>=</t>
    </r>
  </si>
  <si>
    <r>
      <t>e</t>
    </r>
    <r>
      <rPr>
        <b/>
        <vertAlign val="subscript"/>
        <sz val="10"/>
        <rFont val="Arial Cyr"/>
        <family val="2"/>
      </rPr>
      <t>k</t>
    </r>
    <r>
      <rPr>
        <b/>
        <sz val="10"/>
        <rFont val="Arial Cyr"/>
        <family val="2"/>
      </rPr>
      <t>=</t>
    </r>
  </si>
  <si>
    <r>
      <t>e</t>
    </r>
    <r>
      <rPr>
        <b/>
        <vertAlign val="subscript"/>
        <sz val="10"/>
        <rFont val="Arial Cyr"/>
        <family val="2"/>
      </rPr>
      <t>T</t>
    </r>
  </si>
  <si>
    <r>
      <t>e</t>
    </r>
    <r>
      <rPr>
        <b/>
        <vertAlign val="subscript"/>
        <sz val="10"/>
        <rFont val="Arial Cyr"/>
        <family val="2"/>
      </rPr>
      <t>m</t>
    </r>
    <r>
      <rPr>
        <b/>
        <sz val="10"/>
        <rFont val="Arial Cyr"/>
        <family val="2"/>
      </rPr>
      <t>=0,04*m</t>
    </r>
  </si>
  <si>
    <r>
      <t>e</t>
    </r>
    <r>
      <rPr>
        <b/>
        <vertAlign val="subscript"/>
        <sz val="10"/>
        <rFont val="Arial Cyr"/>
        <family val="2"/>
      </rPr>
      <t>T</t>
    </r>
    <r>
      <rPr>
        <b/>
        <sz val="10"/>
        <rFont val="Arial Cyr"/>
        <family val="2"/>
      </rPr>
      <t>=0,5(e</t>
    </r>
    <r>
      <rPr>
        <b/>
        <vertAlign val="subscript"/>
        <sz val="10"/>
        <rFont val="Arial Cyr"/>
        <family val="2"/>
      </rPr>
      <t>m</t>
    </r>
    <r>
      <rPr>
        <b/>
        <sz val="10"/>
        <rFont val="Arial Cyr"/>
        <family val="2"/>
      </rPr>
      <t>+e</t>
    </r>
    <r>
      <rPr>
        <b/>
        <vertAlign val="subscript"/>
        <sz val="10"/>
        <rFont val="Arial Cyr"/>
        <family val="2"/>
      </rPr>
      <t>k</t>
    </r>
    <r>
      <rPr>
        <b/>
        <sz val="10"/>
        <rFont val="Arial Cyr"/>
        <family val="2"/>
      </rPr>
      <t>)</t>
    </r>
  </si>
  <si>
    <t>x=</t>
  </si>
  <si>
    <t>y=</t>
  </si>
  <si>
    <t>y=(x+2)-1</t>
  </si>
  <si>
    <t>y=x^2</t>
  </si>
  <si>
    <t>y=x^2+2</t>
  </si>
  <si>
    <t>y=(x+1)^2</t>
  </si>
  <si>
    <t>y=(x-3)^2</t>
  </si>
  <si>
    <t>y=2/x</t>
  </si>
  <si>
    <t>y=-1/x</t>
  </si>
  <si>
    <t>y=-5/x</t>
  </si>
  <si>
    <t>y=2/x-2</t>
  </si>
  <si>
    <t>y=2/x+2</t>
  </si>
  <si>
    <t>y=3/(x+1)</t>
  </si>
  <si>
    <t>y=-x^3</t>
  </si>
  <si>
    <t>y=x^3</t>
  </si>
  <si>
    <t xml:space="preserve">y=КОРЕНЬ(x) </t>
  </si>
  <si>
    <t>y=x^3+1</t>
  </si>
  <si>
    <t>y=x^4+5</t>
  </si>
  <si>
    <t>y=-(x-5)^2</t>
  </si>
  <si>
    <t xml:space="preserve">y=КОРЕНЬ(x+3) </t>
  </si>
  <si>
    <t>y=3-x^2</t>
  </si>
  <si>
    <t>y=4-2*x</t>
  </si>
  <si>
    <t>y=КОРЕНЬ10*x</t>
  </si>
  <si>
    <t>y=2+3*x</t>
  </si>
  <si>
    <t>y=x^3-15</t>
  </si>
  <si>
    <t>y=-5+25*x</t>
  </si>
  <si>
    <t>y=-4/x</t>
  </si>
  <si>
    <t>y=2-x</t>
  </si>
  <si>
    <t xml:space="preserve"> </t>
  </si>
  <si>
    <t>y=24*x^2</t>
  </si>
  <si>
    <t>y=x^3+104</t>
  </si>
  <si>
    <t>y=28/x</t>
  </si>
  <si>
    <t>y=x^2-23</t>
  </si>
  <si>
    <t>Задача 1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</si>
  <si>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</si>
  <si>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</si>
  <si>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</si>
  <si>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</si>
  <si>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</si>
  <si>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</si>
  <si>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</si>
  <si>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Задача 10</t>
  </si>
  <si>
    <t>Задача 11</t>
  </si>
  <si>
    <t>Задача 12</t>
  </si>
  <si>
    <t>Задача 13</t>
  </si>
  <si>
    <t>Задача 14</t>
  </si>
  <si>
    <t>Задача 15</t>
  </si>
  <si>
    <t>Задача 16</t>
  </si>
  <si>
    <t>Задача 17</t>
  </si>
  <si>
    <t>Задача 18</t>
  </si>
  <si>
    <t>Задача 19</t>
  </si>
  <si>
    <t>Задача 1 из 19</t>
  </si>
  <si>
    <t>Задача 2 из 19</t>
  </si>
  <si>
    <t>Задача 1 из 6</t>
  </si>
  <si>
    <t>Задача 2 из 6</t>
  </si>
  <si>
    <t>Задача 3 из 6</t>
  </si>
  <si>
    <t>Задача 4 из 6</t>
  </si>
  <si>
    <t>Задача 5 из 6</t>
  </si>
  <si>
    <t>Задача 6 из 6</t>
  </si>
  <si>
    <t>У = Х + 2</t>
  </si>
  <si>
    <t>У = Х - 2</t>
  </si>
  <si>
    <t>Линейная функция</t>
  </si>
  <si>
    <t>Квадратичная функция</t>
  </si>
  <si>
    <t>Степенная функция</t>
  </si>
  <si>
    <t>График - прямая линия</t>
  </si>
  <si>
    <t>График - парабола</t>
  </si>
  <si>
    <t>График - гипербола</t>
  </si>
  <si>
    <t>Фиксир первую колонку, копир вправо</t>
  </si>
  <si>
    <t>Автозаполнение по строкам</t>
  </si>
  <si>
    <t>Автозаполнение по колонкам</t>
  </si>
  <si>
    <t>График - кубическая парабола</t>
  </si>
  <si>
    <t>Вверх + 2</t>
  </si>
  <si>
    <t>Влево на 2</t>
  </si>
  <si>
    <t>Вниз на 1</t>
  </si>
  <si>
    <t>Исходная</t>
  </si>
  <si>
    <t>Вверх на 2</t>
  </si>
  <si>
    <t>Влево на 1</t>
  </si>
  <si>
    <t>Вправо на 3</t>
  </si>
  <si>
    <t>Сжата в 2 р</t>
  </si>
  <si>
    <t>Пересечение прямой и параболы</t>
  </si>
  <si>
    <t>Отсутствие пересечений графиков</t>
  </si>
  <si>
    <t>Пересечение прямой и кубической параболы</t>
  </si>
  <si>
    <t>Пересечение прямой и гиперболы</t>
  </si>
  <si>
    <t>Пересечение гиперболы и  параболы</t>
  </si>
  <si>
    <t>Пересечение парабол - квадратичной и кубической</t>
  </si>
  <si>
    <t>Диагностика психологического настроения</t>
  </si>
  <si>
    <t>Ответ вводится цифрой 1 под соответствующим значением шкалы</t>
  </si>
  <si>
    <t>Настрой А</t>
  </si>
  <si>
    <t>Настрой В</t>
  </si>
  <si>
    <t>Самочувствие плохое</t>
  </si>
  <si>
    <t>Самочувствие хорошее</t>
  </si>
  <si>
    <t>Чувствую себя слабым</t>
  </si>
  <si>
    <t>Чувствую себя сильным</t>
  </si>
  <si>
    <t>Пассивный</t>
  </si>
  <si>
    <t>Активный</t>
  </si>
  <si>
    <t>Малоподвижный</t>
  </si>
  <si>
    <t>Подвижный</t>
  </si>
  <si>
    <t>Грустный</t>
  </si>
  <si>
    <t>Весёлый</t>
  </si>
  <si>
    <t>Настроение плохое</t>
  </si>
  <si>
    <t>Настроение хорошее</t>
  </si>
  <si>
    <t>Разбитый</t>
  </si>
  <si>
    <t>Работоспособный</t>
  </si>
  <si>
    <t>Обессиленный</t>
  </si>
  <si>
    <t>Полный сил и энергии</t>
  </si>
  <si>
    <t>Медлительный</t>
  </si>
  <si>
    <t>Построить диаграмму</t>
  </si>
  <si>
    <t>Строим графики функций и диаграммы</t>
  </si>
  <si>
    <t>Определим вид треугольника по углам:</t>
  </si>
  <si>
    <t>Самостоятельно!</t>
  </si>
  <si>
    <t>Задача четырехугольника</t>
  </si>
  <si>
    <t>Условие задачи 2.</t>
  </si>
  <si>
    <r>
      <t xml:space="preserve">стороны </t>
    </r>
    <r>
      <rPr>
        <b/>
        <sz val="10"/>
        <rFont val="Arial Cyr"/>
        <family val="2"/>
      </rPr>
      <t>попарно равны</t>
    </r>
    <r>
      <rPr>
        <sz val="10"/>
        <rFont val="Arial Cyr"/>
        <family val="0"/>
      </rPr>
      <t xml:space="preserve"> является параллелограммом!!</t>
    </r>
  </si>
  <si>
    <t>В отчете вывести пол абитуриента. Сколько девушек прошло по конкурсу?</t>
  </si>
  <si>
    <t>Выделенные тексты синим цветом   - это и есть гиперссылки</t>
  </si>
  <si>
    <t>созданные в PowerPoint. (Но их сейчас нет  в каталоге)</t>
  </si>
  <si>
    <t>и вы прекрасно перейдете с 15 листа на 1-й на план, а затем и назад:</t>
  </si>
  <si>
    <t>Быстрый</t>
  </si>
  <si>
    <t>Бездеятельный</t>
  </si>
  <si>
    <t>Деятельный</t>
  </si>
  <si>
    <t>Несчастный</t>
  </si>
  <si>
    <t>Счастливый</t>
  </si>
  <si>
    <t>Мрачный</t>
  </si>
  <si>
    <t>Жизнерадостный</t>
  </si>
  <si>
    <t>Расслабленный</t>
  </si>
  <si>
    <t>Собранный</t>
  </si>
  <si>
    <t>Больной</t>
  </si>
  <si>
    <t xml:space="preserve">Здоровый </t>
  </si>
  <si>
    <t>Безучастный</t>
  </si>
  <si>
    <t>Увлечённый</t>
  </si>
  <si>
    <t>Равнодушный</t>
  </si>
  <si>
    <t>Заинтересованный</t>
  </si>
  <si>
    <t>Унылый</t>
  </si>
  <si>
    <t>Восторженый</t>
  </si>
  <si>
    <t>Печальный</t>
  </si>
  <si>
    <t>Радостный</t>
  </si>
  <si>
    <t>Усталый</t>
  </si>
  <si>
    <t>Отдохнувший</t>
  </si>
  <si>
    <t>Изнурённый</t>
  </si>
  <si>
    <t>Свежий</t>
  </si>
  <si>
    <t>Сонливый</t>
  </si>
  <si>
    <t>Энергичный</t>
  </si>
  <si>
    <t>Есть сильн. желание отдохнуть</t>
  </si>
  <si>
    <t>Встревоженный</t>
  </si>
  <si>
    <t>Спокойный</t>
  </si>
  <si>
    <t>Пессимистичный</t>
  </si>
  <si>
    <t>Оптимистичный</t>
  </si>
  <si>
    <t>Утомляемый</t>
  </si>
  <si>
    <t>Выносливый</t>
  </si>
  <si>
    <t>Вялый</t>
  </si>
  <si>
    <t>Бодрый</t>
  </si>
  <si>
    <t>Соображает с трудом</t>
  </si>
  <si>
    <t>Соображает легко</t>
  </si>
  <si>
    <t>Рассеяный</t>
  </si>
  <si>
    <t>Внимательный</t>
  </si>
  <si>
    <t>Разочарованный</t>
  </si>
  <si>
    <t>Полный надежд</t>
  </si>
  <si>
    <t>Недовольный</t>
  </si>
  <si>
    <t>Довольный</t>
  </si>
  <si>
    <t>Общая сумма</t>
  </si>
  <si>
    <t>Ваш психологический настрой</t>
  </si>
  <si>
    <t>ТЕСТ-2</t>
  </si>
  <si>
    <t>Склонны ли вы к одиночеству</t>
  </si>
  <si>
    <t>№ вопроса</t>
  </si>
  <si>
    <t>ВОПРОС</t>
  </si>
  <si>
    <t>ДА = 1</t>
  </si>
  <si>
    <t>НЕТ = 0</t>
  </si>
  <si>
    <t>ВАШ вариант ответа:</t>
  </si>
  <si>
    <t>а) 1   да</t>
  </si>
  <si>
    <t>б) 0  нет</t>
  </si>
  <si>
    <t>Каждый из ваших ответов оценива-ется 1 баллом</t>
  </si>
  <si>
    <t>Имеете ли Вы склонность после работы пойти прогуляться по городу?</t>
  </si>
  <si>
    <t xml:space="preserve">Считаете ли Вы катастрофой, если Вам не с кем поехать отдохнуть за город? </t>
  </si>
  <si>
    <t>Вы договорились о встрече  с другом через 4 часа, сможете ли Вы чем - либо заняться  вэто время?</t>
  </si>
  <si>
    <t>Любите ли Вы смотреть в одиночестве на пламя костра?</t>
  </si>
  <si>
    <t>Когда Вы заняты чем-то важным, раздражают ли Вас телефонные звонки и разговоры людей?</t>
  </si>
  <si>
    <t>Любите ли Вы ходить пешком?</t>
  </si>
  <si>
    <t>Можете ли Вы отметить Новый Год в одиночестве и остаться при этом в хорошем насторении?</t>
  </si>
  <si>
    <t>Приглашаете ли Вы на свой день рождения много гостей?</t>
  </si>
  <si>
    <t>Чувствуете ли Вы себя свободным, находясь в компании незнакомых людей?</t>
  </si>
  <si>
    <t>Любите ли Вы делать подарки?</t>
  </si>
  <si>
    <t>Мечтали ли Вы стать актером?</t>
  </si>
  <si>
    <t>Как Вы поступите, если окажетесь в чужом городе и не сможете отыскать нужный Вам адрес?                 а) спросите у прохожего;                                           б) обратитесь в городское справочное бюро;              в) попробуете все же отыскать самостоятельно.</t>
  </si>
  <si>
    <t>В этом вопросе, вопросе 12 -          за пункт  В) H8 можно ставить 2 балла.</t>
  </si>
  <si>
    <t>Конец вопросов теста!</t>
  </si>
  <si>
    <t>Ваша психологическая картина:</t>
  </si>
  <si>
    <t>ТЕСТ-1</t>
  </si>
  <si>
    <t>I. Форматы числовых данных, обрабатываемых на ПЭВМ:</t>
  </si>
  <si>
    <t>Целые</t>
  </si>
  <si>
    <t>Дробные</t>
  </si>
  <si>
    <t>Денежные</t>
  </si>
  <si>
    <t>Дата</t>
  </si>
  <si>
    <t>Время</t>
  </si>
  <si>
    <t>Проценты</t>
  </si>
  <si>
    <t>Текстовый</t>
  </si>
  <si>
    <t>Почтовый</t>
  </si>
  <si>
    <t>десятичные</t>
  </si>
  <si>
    <t>Величина</t>
  </si>
  <si>
    <t>городск</t>
  </si>
  <si>
    <t>индекс</t>
  </si>
  <si>
    <t>действител</t>
  </si>
  <si>
    <t>числа = 0</t>
  </si>
  <si>
    <t>меж/город</t>
  </si>
  <si>
    <t>с фиксир.</t>
  </si>
  <si>
    <t>с плавающ.</t>
  </si>
  <si>
    <t>день № 1</t>
  </si>
  <si>
    <t>По штату:</t>
  </si>
  <si>
    <t>человека</t>
  </si>
  <si>
    <t xml:space="preserve">Пусть известно, что в штате частной школы состоит _34_чел. Общий месячный фонд зарплаты составляет 70 000 руб. </t>
  </si>
  <si>
    <r>
      <t xml:space="preserve">в поле "изменяя значение ячейки" введите ссылку на изменяемую ячейку H10 и щелкните на кнопке </t>
    </r>
    <r>
      <rPr>
        <i/>
        <sz val="10"/>
        <color indexed="8"/>
        <rFont val="Arial Cyr"/>
        <family val="2"/>
      </rPr>
      <t>ОК</t>
    </r>
    <r>
      <rPr>
        <sz val="10"/>
        <color indexed="8"/>
        <rFont val="Arial Cyr"/>
        <family val="2"/>
      </rPr>
      <t>.</t>
    </r>
  </si>
  <si>
    <t>в поле "Установить в ячейке" появившегося окна введите ссылку на ячейку F13, содержащую формулу;</t>
  </si>
  <si>
    <t>день :24:60</t>
  </si>
  <si>
    <t>точкой</t>
  </si>
  <si>
    <t>31.12 1899</t>
  </si>
  <si>
    <t>0,21</t>
  </si>
  <si>
    <t>1/100</t>
  </si>
  <si>
    <t>10,003</t>
  </si>
  <si>
    <t>3020,3</t>
  </si>
  <si>
    <t>(25)-231531</t>
  </si>
  <si>
    <t>Дробные числа записываются часто в экспоненциальной форме:</t>
  </si>
  <si>
    <r>
      <t>3,0203Е-3  =  3,0203*10</t>
    </r>
    <r>
      <rPr>
        <vertAlign val="superscript"/>
        <sz val="10"/>
        <rFont val="Arial Cyr"/>
        <family val="2"/>
      </rPr>
      <t>-3</t>
    </r>
    <r>
      <rPr>
        <sz val="10"/>
        <rFont val="Arial Cyr"/>
        <family val="0"/>
      </rPr>
      <t xml:space="preserve"> = 0, 0030203</t>
    </r>
  </si>
  <si>
    <t>Число 0 это часто 4,05672Е-15</t>
  </si>
  <si>
    <t>ПРИМЕР 2.</t>
  </si>
  <si>
    <r>
      <t>Дана функция у = х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– 4</t>
    </r>
  </si>
  <si>
    <t>Создать 2 макроса на быстрых клавишах и 2 кнопки для вывода двух видов одного и того же графика функции (точечный и с областями).</t>
  </si>
  <si>
    <t>у=</t>
  </si>
  <si>
    <r>
      <t xml:space="preserve">Специальные программы: </t>
    </r>
    <r>
      <rPr>
        <sz val="10"/>
        <rFont val="Arial Cyr"/>
        <family val="0"/>
      </rPr>
      <t>МатКад, МатЛаб, Эврика, бухг, эконом, статистические</t>
    </r>
  </si>
  <si>
    <t>III. Среда обработки - ЭТ. Назначение. Основные функции. Ячейка. Адрес.</t>
  </si>
  <si>
    <t>Назначение:</t>
  </si>
  <si>
    <t>Основные функции:</t>
  </si>
  <si>
    <t>выполнение всех математических операций над числами</t>
  </si>
  <si>
    <t>редактирование данных</t>
  </si>
  <si>
    <t>графическое представление результатов</t>
  </si>
  <si>
    <t>сохранение данных, результатов в файле и загрузка файлов</t>
  </si>
  <si>
    <t>Вариант 3</t>
  </si>
  <si>
    <t>и других способов заполнения : автозаполнения и по формулам.</t>
  </si>
  <si>
    <t>Примеры на отработку ссумирования с использованием АВТОСУММЫ</t>
  </si>
  <si>
    <t>сторон</t>
  </si>
  <si>
    <t>ромба</t>
  </si>
  <si>
    <t>длина строчки</t>
  </si>
  <si>
    <t>высота столбика</t>
  </si>
  <si>
    <t>"Цена дома"</t>
  </si>
  <si>
    <t>длина "змейки"</t>
  </si>
  <si>
    <t>форматирование, подготовка и вывод на печать</t>
  </si>
  <si>
    <t>Среда:</t>
  </si>
  <si>
    <t>Виды меню: строчное, ниспадающее, …</t>
  </si>
  <si>
    <r>
      <t xml:space="preserve">Командная строка  - </t>
    </r>
    <r>
      <rPr>
        <sz val="10"/>
        <rFont val="Arial Cyr"/>
        <family val="0"/>
      </rPr>
      <t>для ввода и отображения чисел, текста и формул.</t>
    </r>
  </si>
  <si>
    <r>
      <t xml:space="preserve">Ячейка - </t>
    </r>
    <r>
      <rPr>
        <sz val="10"/>
        <rFont val="Arial Cyr"/>
        <family val="0"/>
      </rPr>
      <t>основной элемент ЭТ, характеризуется - адресом (лат буквами):</t>
    </r>
  </si>
  <si>
    <t>$A: $B$2</t>
  </si>
  <si>
    <r>
      <t xml:space="preserve">Если стоит знак Доллара - адрес </t>
    </r>
    <r>
      <rPr>
        <b/>
        <i/>
        <sz val="10"/>
        <rFont val="Arial Cyr"/>
        <family val="2"/>
      </rPr>
      <t>абсолютный</t>
    </r>
    <r>
      <rPr>
        <sz val="10"/>
        <rFont val="Arial Cyr"/>
        <family val="0"/>
      </rPr>
      <t>, при копиров не меняется.</t>
    </r>
  </si>
  <si>
    <r>
      <t xml:space="preserve">При отсутствии - адрес наз. </t>
    </r>
    <r>
      <rPr>
        <b/>
        <i/>
        <sz val="10"/>
        <rFont val="Arial Cyr"/>
        <family val="2"/>
      </rPr>
      <t>Относительным</t>
    </r>
    <r>
      <rPr>
        <sz val="10"/>
        <rFont val="Arial Cyr"/>
        <family val="0"/>
      </rPr>
      <t xml:space="preserve"> и изменяется при копир.</t>
    </r>
  </si>
  <si>
    <t>A</t>
  </si>
  <si>
    <t>B</t>
  </si>
  <si>
    <t>C</t>
  </si>
  <si>
    <t>D</t>
  </si>
  <si>
    <t>….</t>
  </si>
  <si>
    <t>до 256 =</t>
  </si>
  <si>
    <t>Ячейка В2</t>
  </si>
  <si>
    <t xml:space="preserve">До 65384 = </t>
  </si>
  <si>
    <r>
      <t xml:space="preserve">Строка состояния - </t>
    </r>
    <r>
      <rPr>
        <sz val="10"/>
        <rFont val="Arial Cyr"/>
        <family val="2"/>
      </rPr>
      <t xml:space="preserve">(нижняя) - </t>
    </r>
    <r>
      <rPr>
        <sz val="10"/>
        <rFont val="Arial Cyr"/>
        <family val="0"/>
      </rPr>
      <t>информация о работе ЭТ и имя файла.</t>
    </r>
  </si>
  <si>
    <t>Оценить погрешность вычисления, используйте разбиение 2 вариантами.</t>
  </si>
  <si>
    <t>a=</t>
  </si>
  <si>
    <t>b=</t>
  </si>
  <si>
    <t>f(x) =</t>
  </si>
  <si>
    <t>n =</t>
  </si>
  <si>
    <t>h =</t>
  </si>
  <si>
    <t>1-е разбиен</t>
  </si>
  <si>
    <t>2-е разбиение</t>
  </si>
  <si>
    <t>начало интервала ингегрирования</t>
  </si>
  <si>
    <t>конец интервала интегрирования</t>
  </si>
  <si>
    <t>подинтегральная функция, линия огранич трапецию сверху</t>
  </si>
  <si>
    <t>число разбиений</t>
  </si>
  <si>
    <t>шаг разбиения, ширина полосы частичной площади.</t>
  </si>
  <si>
    <t xml:space="preserve">х= </t>
  </si>
  <si>
    <t>S(1)</t>
  </si>
  <si>
    <t>S(2)</t>
  </si>
  <si>
    <t>1-я сумма</t>
  </si>
  <si>
    <t>Оценка погрешности:</t>
  </si>
  <si>
    <t>(S(1) -  S(2)) / S(2) * 100%</t>
  </si>
  <si>
    <t>II. Примеры программ обработки числовых данных на ПЭВМ:</t>
  </si>
  <si>
    <t>Формула пишется начиная со знака =  (равно)</t>
  </si>
  <si>
    <r>
      <t>заданную уравнением:  у = 2х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- 3х +1</t>
    </r>
  </si>
  <si>
    <t>Построить график функции (параболу),</t>
  </si>
  <si>
    <t>Определим вид треугольника по сторонам:</t>
  </si>
  <si>
    <t>ОТВЕТ 2:</t>
  </si>
  <si>
    <t>ОТВЕТ 1:</t>
  </si>
  <si>
    <t>Ответ может называться:</t>
  </si>
  <si>
    <t>Выборка</t>
  </si>
  <si>
    <t>Отчет</t>
  </si>
  <si>
    <t>Условия, выполняемые</t>
  </si>
  <si>
    <t>одновременно</t>
  </si>
  <si>
    <t>Условия, выполняемые выборочно</t>
  </si>
  <si>
    <t>по ИЛИ</t>
  </si>
  <si>
    <t>по И</t>
  </si>
  <si>
    <t>это специальное математическое действие - умножение,</t>
  </si>
  <si>
    <t>потому что, это гиперссылка внутри одного и того же файла: с листа  - на лист.</t>
  </si>
  <si>
    <t>=ЕСЛИ(b12&lt;&gt;0; + B13/B12;если(b13&lt;&gt;0;"НЕТ корней";"Х - любое))</t>
  </si>
  <si>
    <t>Примечания видны по красному треугольнику справа в ячейке</t>
  </si>
  <si>
    <t xml:space="preserve">Тексты, выделенные синим цветом и подчеркнутые, представляют собой ссылки на отдельные файлы, </t>
  </si>
  <si>
    <t>6 03</t>
  </si>
  <si>
    <t>Процент погрешности:</t>
  </si>
  <si>
    <t>меньше 15%</t>
  </si>
  <si>
    <t xml:space="preserve">Этому результату </t>
  </si>
  <si>
    <t>можно доверять</t>
  </si>
  <si>
    <t>Графическая иллюстрация:</t>
  </si>
  <si>
    <t>2-е разбиение на 20 частей:</t>
  </si>
  <si>
    <t>Ф О Р М У Л А :</t>
  </si>
  <si>
    <t xml:space="preserve">Для решения можно воспользоваться методом трапеций, </t>
  </si>
  <si>
    <t>левых или правых прямоугольников.</t>
  </si>
  <si>
    <t>С помощью разбиения на частичные площади, вычислить приближенное значение</t>
  </si>
  <si>
    <t xml:space="preserve">Пример вычисления этой </t>
  </si>
  <si>
    <t>площади (интеграла)</t>
  </si>
  <si>
    <t>по формуле</t>
  </si>
  <si>
    <t>Ньютона - Лейбница:</t>
  </si>
  <si>
    <t>Вычисления:</t>
  </si>
  <si>
    <t>Сравните ответы с S(1) и S(2)</t>
  </si>
  <si>
    <t>2-я сумма</t>
  </si>
  <si>
    <t>F(5) - F(2) = 21,4 - 1,1 = 20,3</t>
  </si>
  <si>
    <t>1-е разбиение на 10 частей:</t>
  </si>
  <si>
    <t xml:space="preserve">Исходные  </t>
  </si>
  <si>
    <t>данные:</t>
  </si>
  <si>
    <t>Условие</t>
  </si>
  <si>
    <t>Первообразная</t>
  </si>
  <si>
    <t>Определение</t>
  </si>
  <si>
    <t>Виды</t>
  </si>
  <si>
    <t>Элементы</t>
  </si>
  <si>
    <t>Свойства</t>
  </si>
  <si>
    <t>Признаки</t>
  </si>
  <si>
    <t>Линии</t>
  </si>
  <si>
    <t>Виды линий</t>
  </si>
  <si>
    <t xml:space="preserve">    предусматривает работу с числами разного формата.</t>
  </si>
  <si>
    <t xml:space="preserve">            Образец № 5-2</t>
  </si>
  <si>
    <t>точки</t>
  </si>
  <si>
    <t>прямых</t>
  </si>
  <si>
    <t>параллельности</t>
  </si>
  <si>
    <t>Углы</t>
  </si>
  <si>
    <t>Виды углов</t>
  </si>
  <si>
    <t>стороны и вершина</t>
  </si>
  <si>
    <t>бесконечность</t>
  </si>
  <si>
    <t>Треугольник</t>
  </si>
  <si>
    <t>Виды треугольников</t>
  </si>
  <si>
    <t>стороны, вершины и углы</t>
  </si>
  <si>
    <t>Четырехугольник</t>
  </si>
  <si>
    <t>Виды четырехугольников</t>
  </si>
  <si>
    <t>Окружность</t>
  </si>
  <si>
    <t>Виды окружностей</t>
  </si>
  <si>
    <t>Круг</t>
  </si>
  <si>
    <t>Многоугольник</t>
  </si>
  <si>
    <t>Виды многоугольников</t>
  </si>
  <si>
    <t>Разделителем дробной и целой части является ЗАПЯТАЯ.</t>
  </si>
  <si>
    <r>
      <t>Е = 10</t>
    </r>
    <r>
      <rPr>
        <vertAlign val="superscript"/>
        <sz val="10"/>
        <rFont val="Arial Cyr"/>
        <family val="2"/>
      </rPr>
      <t>х</t>
    </r>
  </si>
  <si>
    <t>Е - экспонента</t>
  </si>
  <si>
    <t>но умножение определенного числа первых натуральных чисел</t>
  </si>
  <si>
    <t>1! = 1</t>
  </si>
  <si>
    <t>6! = 1*2*3*4*5*6 = 720</t>
  </si>
  <si>
    <t>5! = 1*2*3*4*5 =120</t>
  </si>
  <si>
    <t>2! = 1*2 = 2</t>
  </si>
  <si>
    <t>3! = 1*2*3 = 6</t>
  </si>
  <si>
    <t>4! = 1*2*3*4 = 24</t>
  </si>
  <si>
    <t>Общая формула:</t>
  </si>
  <si>
    <t>n! = *1*2*3*4*5* . . . * n</t>
  </si>
  <si>
    <t>n - натуральное число</t>
  </si>
  <si>
    <t>Примеры:</t>
  </si>
  <si>
    <t>Таблица:</t>
  </si>
  <si>
    <t>Задача 1.</t>
  </si>
  <si>
    <t>Арифметическая</t>
  </si>
  <si>
    <t>Геометрическая</t>
  </si>
  <si>
    <t>Определение:</t>
  </si>
  <si>
    <t>Арифметической прогрессией</t>
  </si>
  <si>
    <t xml:space="preserve">называется числовая </t>
  </si>
  <si>
    <t>последовательность, каждый член</t>
  </si>
  <si>
    <t>которой, начиная со второго</t>
  </si>
  <si>
    <t>равен предыдущему,</t>
  </si>
  <si>
    <t>сложенному с одним  и тем же</t>
  </si>
  <si>
    <t>числом (разностью - d)</t>
  </si>
  <si>
    <t>Формула общего члена</t>
  </si>
  <si>
    <t>Создаем обратную гиперссылку:</t>
  </si>
  <si>
    <t>Вернуться в Пособие</t>
  </si>
  <si>
    <t>Снова выделим текст Вернуться в Пособие</t>
  </si>
  <si>
    <t>В меню Вставка выберем команду Гиперссылка</t>
  </si>
  <si>
    <r>
      <t xml:space="preserve">Найдем файл с названием </t>
    </r>
    <r>
      <rPr>
        <b/>
        <sz val="10"/>
        <rFont val="Arial Cyr"/>
        <family val="2"/>
      </rPr>
      <t>Пособие по ЭТ</t>
    </r>
  </si>
  <si>
    <t>И подтвердим наш выбор ОК</t>
  </si>
  <si>
    <t>Проверьте обратный ход.</t>
  </si>
  <si>
    <t>Кликните ячейку со словом ТОЧКА</t>
  </si>
  <si>
    <t xml:space="preserve">Формула дискриминанта для ячейки В29: </t>
  </si>
  <si>
    <t xml:space="preserve">Формула Х1 = для ячейки В30: </t>
  </si>
  <si>
    <t xml:space="preserve">Формула Х2 = для ячейки В31: </t>
  </si>
  <si>
    <r>
      <t>a</t>
    </r>
    <r>
      <rPr>
        <b/>
        <vertAlign val="subscript"/>
        <sz val="12"/>
        <rFont val="Arial Cyr"/>
        <family val="2"/>
      </rPr>
      <t>n</t>
    </r>
    <r>
      <rPr>
        <b/>
        <sz val="12"/>
        <rFont val="Arial Cyr"/>
        <family val="2"/>
      </rPr>
      <t xml:space="preserve"> = a</t>
    </r>
    <r>
      <rPr>
        <b/>
        <vertAlign val="subscript"/>
        <sz val="12"/>
        <rFont val="Arial Cyr"/>
        <family val="2"/>
      </rPr>
      <t>1</t>
    </r>
    <r>
      <rPr>
        <b/>
        <sz val="12"/>
        <rFont val="Arial Cyr"/>
        <family val="2"/>
      </rPr>
      <t xml:space="preserve"> + d(n-1)</t>
    </r>
  </si>
  <si>
    <t>Геометрической прогрессией</t>
  </si>
  <si>
    <t>умноженному на одно  и тоже</t>
  </si>
  <si>
    <t>число (знаменатель - q)</t>
  </si>
  <si>
    <r>
      <t>b</t>
    </r>
    <r>
      <rPr>
        <b/>
        <vertAlign val="subscript"/>
        <sz val="12"/>
        <rFont val="Arial Cyr"/>
        <family val="2"/>
      </rPr>
      <t>n</t>
    </r>
    <r>
      <rPr>
        <b/>
        <sz val="12"/>
        <rFont val="Arial Cyr"/>
        <family val="2"/>
      </rPr>
      <t xml:space="preserve"> = b</t>
    </r>
    <r>
      <rPr>
        <b/>
        <vertAlign val="subscript"/>
        <sz val="12"/>
        <rFont val="Arial Cyr"/>
        <family val="2"/>
      </rPr>
      <t>1</t>
    </r>
    <r>
      <rPr>
        <b/>
        <sz val="12"/>
        <rFont val="Arial Cyr"/>
        <family val="2"/>
      </rPr>
      <t xml:space="preserve"> + q</t>
    </r>
    <r>
      <rPr>
        <b/>
        <vertAlign val="superscript"/>
        <sz val="12"/>
        <rFont val="Arial Cyr"/>
        <family val="2"/>
      </rPr>
      <t>n-1</t>
    </r>
  </si>
  <si>
    <t>это упорядоченная совокупность однородных данных</t>
  </si>
  <si>
    <r>
      <t>Разновидности</t>
    </r>
    <r>
      <rPr>
        <sz val="10"/>
        <rFont val="Arial Cyr"/>
        <family val="0"/>
      </rPr>
      <t xml:space="preserve"> - одномерные, двумерные, трехмерные.</t>
    </r>
  </si>
  <si>
    <t>Учебная</t>
  </si>
  <si>
    <t>Найти:</t>
  </si>
  <si>
    <t>сумму всех элементов, среднее арифметическое всех элементов</t>
  </si>
  <si>
    <t>Количество элементов больше среднего, положительных, меньших 12.</t>
  </si>
  <si>
    <t>максимальный и минимальный элементы.</t>
  </si>
  <si>
    <t>Все отрицательные числа возведите в квадрат</t>
  </si>
  <si>
    <t>Из всех положительных чисел извлечь квадратные корни.</t>
  </si>
  <si>
    <t>Вариант решения:</t>
  </si>
  <si>
    <t>Сумма</t>
  </si>
  <si>
    <t>Сред ариф</t>
  </si>
  <si>
    <t>Максим</t>
  </si>
  <si>
    <t>Минимал</t>
  </si>
  <si>
    <t>Кол-во бол сред</t>
  </si>
  <si>
    <t>Кол-во положит</t>
  </si>
  <si>
    <t>Кол-во меньше 12</t>
  </si>
  <si>
    <t>или электронные таблицы с пользой</t>
  </si>
  <si>
    <t>для постр графика</t>
  </si>
  <si>
    <t>Коэффиц :</t>
  </si>
  <si>
    <t>Использование относительных и абсолютных адресов при решении задач</t>
  </si>
  <si>
    <t>Сдвиг</t>
  </si>
  <si>
    <t>Вниз на 2</t>
  </si>
  <si>
    <t>Оглавление</t>
  </si>
  <si>
    <t>Массивы</t>
  </si>
  <si>
    <t xml:space="preserve">Есть сильн. желание работ </t>
  </si>
  <si>
    <t>Типы числовых данных в ЭТ - введение</t>
  </si>
  <si>
    <r>
      <t>интеграла   от  а= 2  до  в=5   функции  у=SIN(x)+x</t>
    </r>
    <r>
      <rPr>
        <b/>
        <i/>
        <vertAlign val="superscript"/>
        <sz val="10"/>
        <color indexed="8"/>
        <rFont val="Arial Cyr"/>
        <family val="2"/>
      </rPr>
      <t>2</t>
    </r>
    <r>
      <rPr>
        <b/>
        <i/>
        <sz val="10"/>
        <color indexed="8"/>
        <rFont val="Arial Cyr"/>
        <family val="2"/>
      </rPr>
      <t>-2*x+1</t>
    </r>
  </si>
  <si>
    <r>
      <t>SIN(x)+x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-2*x+1</t>
    </r>
  </si>
  <si>
    <r>
      <t>F(x) = - COS(x) + x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>/3 - x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+x+c</t>
    </r>
  </si>
  <si>
    <r>
      <t>F(5) = - COS(5) + 5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>/3 - 5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 xml:space="preserve"> + 5 </t>
    </r>
  </si>
  <si>
    <r>
      <t>F(2) = - COS(2) + 2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>/3 - 2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 xml:space="preserve"> + 2 </t>
    </r>
  </si>
  <si>
    <r>
      <t>Самостоятельно решить, можно используя эту форму,  Y=sin (x) от 0 до П  и У=Х</t>
    </r>
    <r>
      <rPr>
        <vertAlign val="super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 xml:space="preserve"> от 2 до 4</t>
    </r>
  </si>
  <si>
    <t xml:space="preserve">Ответь на них, затем нажми кнопку       </t>
  </si>
  <si>
    <r>
      <t xml:space="preserve">Составить макет таблицы умножения 9 х 9 </t>
    </r>
    <r>
      <rPr>
        <b/>
        <sz val="10"/>
        <color indexed="8"/>
        <rFont val="Arial Cyr"/>
        <family val="2"/>
      </rPr>
      <t xml:space="preserve"> 4 - 6 -ю способами </t>
    </r>
  </si>
  <si>
    <r>
      <t xml:space="preserve">Частная школа </t>
    </r>
    <r>
      <rPr>
        <b/>
        <sz val="18"/>
        <color indexed="8"/>
        <rFont val="Arial Cyr"/>
        <family val="2"/>
      </rPr>
      <t xml:space="preserve">                                    </t>
    </r>
    <r>
      <rPr>
        <i/>
        <sz val="14"/>
        <color indexed="8"/>
        <rFont val="Arial Cyr"/>
        <family val="2"/>
      </rPr>
      <t>проект штатного расписания</t>
    </r>
  </si>
  <si>
    <r>
      <t xml:space="preserve">активизируйте команду </t>
    </r>
    <r>
      <rPr>
        <i/>
        <sz val="10"/>
        <color indexed="8"/>
        <rFont val="Arial Cyr"/>
        <family val="2"/>
      </rPr>
      <t>Подбор параметра</t>
    </r>
    <r>
      <rPr>
        <sz val="10"/>
        <color indexed="8"/>
        <rFont val="Arial Cyr"/>
        <family val="2"/>
      </rPr>
      <t xml:space="preserve"> из меню </t>
    </r>
    <r>
      <rPr>
        <i/>
        <sz val="10"/>
        <color indexed="8"/>
        <rFont val="Arial Cyr"/>
        <family val="2"/>
      </rPr>
      <t>Сервис</t>
    </r>
    <r>
      <rPr>
        <sz val="10"/>
        <color indexed="8"/>
        <rFont val="Arial Cyr"/>
        <family val="2"/>
      </rPr>
      <t>;</t>
    </r>
  </si>
  <si>
    <t>Построение графиков функции: конкретный и в общем виде</t>
  </si>
  <si>
    <t xml:space="preserve">Построение пересечения графиков функции </t>
  </si>
  <si>
    <t>Одномерные массивы</t>
  </si>
  <si>
    <t>Использование ЭТ в качестве БД</t>
  </si>
  <si>
    <r>
      <t>3,02031Е+4  =  3,02031*10</t>
    </r>
    <r>
      <rPr>
        <vertAlign val="superscript"/>
        <sz val="10"/>
        <rFont val="Arial Cyr"/>
        <family val="0"/>
      </rPr>
      <t>4</t>
    </r>
    <r>
      <rPr>
        <sz val="10"/>
        <rFont val="Arial Cyr"/>
        <family val="0"/>
      </rPr>
      <t xml:space="preserve">  =  30203,1</t>
    </r>
  </si>
  <si>
    <t>Образец  15</t>
  </si>
  <si>
    <t>Автосумма :</t>
  </si>
  <si>
    <t>Образец  16</t>
  </si>
  <si>
    <t>Вычислить  7! - 4!</t>
  </si>
  <si>
    <t>Просто:</t>
  </si>
  <si>
    <t>из строки 54 берем ответ 5040</t>
  </si>
  <si>
    <t>вычитаем результат в строке 51:</t>
  </si>
  <si>
    <t>Формула:</t>
  </si>
  <si>
    <t xml:space="preserve"> =С54 - С51</t>
  </si>
  <si>
    <t>Ответ:</t>
  </si>
  <si>
    <t>из строки 16 берем ответ 5040</t>
  </si>
  <si>
    <t>вычитаем результат в строке 13:</t>
  </si>
  <si>
    <t xml:space="preserve"> =С16 - С13</t>
  </si>
  <si>
    <t xml:space="preserve"> =С48 * В49</t>
  </si>
  <si>
    <t>в ячейке С49</t>
  </si>
  <si>
    <t>Образец  18</t>
  </si>
  <si>
    <t>(по  dx)</t>
  </si>
  <si>
    <t>Найти площадь криволинейной трапецци, ограниченной указанными линиями</t>
  </si>
  <si>
    <t>11 класс</t>
  </si>
  <si>
    <t>Образец  24</t>
  </si>
  <si>
    <t>Образец  25</t>
  </si>
  <si>
    <r>
      <t>Имя файла - произвольное,</t>
    </r>
    <r>
      <rPr>
        <sz val="10"/>
        <rFont val="Arial Cyr"/>
        <family val="0"/>
      </rPr>
      <t xml:space="preserve"> но расширение пишется автоматически: XLS</t>
    </r>
  </si>
  <si>
    <t>Способы заполнения серии значений</t>
  </si>
  <si>
    <t xml:space="preserve">Четные </t>
  </si>
  <si>
    <t>Нечетные</t>
  </si>
  <si>
    <t>Через 5</t>
  </si>
  <si>
    <t>Удвоить</t>
  </si>
  <si>
    <t>2а + 1</t>
  </si>
  <si>
    <t>Число а</t>
  </si>
  <si>
    <t>2а</t>
  </si>
  <si>
    <t>=a*a*a</t>
  </si>
  <si>
    <t>=2*a - 1</t>
  </si>
  <si>
    <t>2а - 1</t>
  </si>
  <si>
    <t>Лат алф</t>
  </si>
  <si>
    <t>Рус алф</t>
  </si>
  <si>
    <t>Корень кв</t>
  </si>
  <si>
    <t>Текстовые заполнения</t>
  </si>
  <si>
    <t>=КОРЕНЬ(А9)</t>
  </si>
  <si>
    <t>a</t>
  </si>
  <si>
    <t>b</t>
  </si>
  <si>
    <t>а</t>
  </si>
  <si>
    <t>б</t>
  </si>
  <si>
    <t>Дни нед</t>
  </si>
  <si>
    <t>Месяцы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</si>
  <si>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</si>
  <si>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</si>
  <si>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</si>
  <si>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</si>
  <si>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</si>
  <si>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</si>
  <si>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</si>
  <si>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</si>
  <si>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</si>
  <si>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</si>
  <si>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</si>
  <si>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</si>
  <si>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</si>
  <si>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</si>
  <si>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</si>
  <si>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</si>
  <si>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</si>
  <si>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</si>
  <si>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</si>
  <si>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4</t>
  </si>
  <si>
    <t>Исходное</t>
  </si>
  <si>
    <t>Начать 6</t>
  </si>
  <si>
    <t>Что мы можем вводить?</t>
  </si>
  <si>
    <t>Числа</t>
  </si>
  <si>
    <t>Текст</t>
  </si>
  <si>
    <t>Формулы</t>
  </si>
  <si>
    <t>со знака равно =</t>
  </si>
  <si>
    <t>Буксировка</t>
  </si>
  <si>
    <t>3)  С помощью формул (написанных вручную или взятых у Мастера функций)</t>
  </si>
  <si>
    <t>Начать 4</t>
  </si>
  <si>
    <t>шаг2 геом</t>
  </si>
  <si>
    <t>Сортировка!!!</t>
  </si>
  <si>
    <t>Набрать вразброс</t>
  </si>
  <si>
    <t>q</t>
  </si>
  <si>
    <t>w</t>
  </si>
  <si>
    <t>e</t>
  </si>
  <si>
    <t>r</t>
  </si>
  <si>
    <t>t</t>
  </si>
  <si>
    <t>y</t>
  </si>
  <si>
    <t>u</t>
  </si>
  <si>
    <t>I</t>
  </si>
  <si>
    <t>o</t>
  </si>
  <si>
    <t>p</t>
  </si>
  <si>
    <t>s</t>
  </si>
  <si>
    <t>d</t>
  </si>
  <si>
    <t>f</t>
  </si>
  <si>
    <t>g</t>
  </si>
  <si>
    <t>h</t>
  </si>
  <si>
    <t>j</t>
  </si>
  <si>
    <t>l</t>
  </si>
  <si>
    <t>z</t>
  </si>
  <si>
    <t>x</t>
  </si>
  <si>
    <t>c</t>
  </si>
  <si>
    <t>v</t>
  </si>
  <si>
    <t>n</t>
  </si>
  <si>
    <t>m</t>
  </si>
  <si>
    <t>й</t>
  </si>
  <si>
    <t>ц</t>
  </si>
  <si>
    <t>у</t>
  </si>
  <si>
    <t>к</t>
  </si>
  <si>
    <t>е</t>
  </si>
  <si>
    <t>г</t>
  </si>
  <si>
    <t>ш</t>
  </si>
  <si>
    <t>щ</t>
  </si>
  <si>
    <t>з</t>
  </si>
  <si>
    <t>х</t>
  </si>
  <si>
    <t>ъ</t>
  </si>
  <si>
    <t>ф</t>
  </si>
  <si>
    <t>ы</t>
  </si>
  <si>
    <t>в</t>
  </si>
  <si>
    <t>п</t>
  </si>
  <si>
    <t>о</t>
  </si>
  <si>
    <t>л</t>
  </si>
  <si>
    <t>д</t>
  </si>
  <si>
    <t>ж</t>
  </si>
  <si>
    <t>э</t>
  </si>
  <si>
    <t>я</t>
  </si>
  <si>
    <t>ч</t>
  </si>
  <si>
    <t>с</t>
  </si>
  <si>
    <t>м</t>
  </si>
  <si>
    <t>и</t>
  </si>
  <si>
    <t>т</t>
  </si>
  <si>
    <t>ь</t>
  </si>
  <si>
    <t>ю</t>
  </si>
  <si>
    <t>р</t>
  </si>
  <si>
    <t xml:space="preserve">Х1 = </t>
  </si>
  <si>
    <t xml:space="preserve">Х2 = </t>
  </si>
  <si>
    <t>Создать одномерный массив на 20 целых случайных чисел от -18 до 42.</t>
  </si>
  <si>
    <t>Больше средн</t>
  </si>
  <si>
    <t>Поло жител</t>
  </si>
  <si>
    <t>Меньше 12</t>
  </si>
  <si>
    <t>Возвед в квадр</t>
  </si>
  <si>
    <t>Извлек кв корни</t>
  </si>
  <si>
    <t>Превр в значен</t>
  </si>
  <si>
    <t>Н  а  х  о  д  и  м :</t>
  </si>
  <si>
    <t>С о з д а е м :</t>
  </si>
  <si>
    <t>Ответы</t>
  </si>
  <si>
    <t xml:space="preserve">  Использованная формула:</t>
  </si>
  <si>
    <t>УСЛОВИЕ ЗАДАЧИ</t>
  </si>
  <si>
    <t>По формуле</t>
  </si>
  <si>
    <t>Сортировать по убыванию</t>
  </si>
  <si>
    <t>Прогрессии</t>
  </si>
  <si>
    <t>Примечания и гиперссылки</t>
  </si>
  <si>
    <t>Подведите курсор мыши к гиперссылке и прочтите адрес ссылки</t>
  </si>
  <si>
    <t>ЗАДАЧА</t>
  </si>
  <si>
    <t>Вы набрали  баллов</t>
  </si>
  <si>
    <t>Варианты ответов</t>
  </si>
  <si>
    <t>Вопрос, задание</t>
  </si>
  <si>
    <t>Какая запись уранения функции является верной?</t>
  </si>
  <si>
    <t>Какая из букв отвечает за угол наклона прямой?</t>
  </si>
  <si>
    <t>Какая буква уравнения отвечает за пересечение оси ОУ?</t>
  </si>
  <si>
    <t>у=вх+к</t>
  </si>
  <si>
    <t>у=вк+х</t>
  </si>
  <si>
    <t>у=кх+в</t>
  </si>
  <si>
    <t>х=ку+в</t>
  </si>
  <si>
    <t xml:space="preserve">у </t>
  </si>
  <si>
    <t xml:space="preserve">х </t>
  </si>
  <si>
    <t>k&lt;0</t>
  </si>
  <si>
    <t>k=0</t>
  </si>
  <si>
    <t>Какие буквы являются переменными?</t>
  </si>
  <si>
    <t>k&gt;0</t>
  </si>
  <si>
    <t xml:space="preserve"> к  х</t>
  </si>
  <si>
    <t>к у</t>
  </si>
  <si>
    <t>х у</t>
  </si>
  <si>
    <t>х к</t>
  </si>
  <si>
    <t>1 3</t>
  </si>
  <si>
    <t>2 3</t>
  </si>
  <si>
    <t>2 4</t>
  </si>
  <si>
    <t>1 4</t>
  </si>
  <si>
    <t>У каких графиков коэффициент К&gt;0?</t>
  </si>
  <si>
    <t>У каких графиков коэффициент К&lt;0?</t>
  </si>
  <si>
    <t>2 2</t>
  </si>
  <si>
    <t>У=2х+1</t>
  </si>
  <si>
    <t>У=х+1</t>
  </si>
  <si>
    <t>График</t>
  </si>
  <si>
    <t>4-й гр</t>
  </si>
  <si>
    <t>Вы набрали из 8 баллов</t>
  </si>
  <si>
    <t>баллов</t>
  </si>
  <si>
    <t>Ваша оценка за тест</t>
  </si>
  <si>
    <t>вводимых</t>
  </si>
  <si>
    <t>ответов</t>
  </si>
  <si>
    <t xml:space="preserve">Формула </t>
  </si>
  <si>
    <t>проверки</t>
  </si>
  <si>
    <t>=ЕСЛИ(L5=3;1;0)</t>
  </si>
  <si>
    <t>День недели</t>
  </si>
  <si>
    <t>Звонки</t>
  </si>
  <si>
    <t>10 А</t>
  </si>
  <si>
    <t>10 Б</t>
  </si>
  <si>
    <t>11 А</t>
  </si>
  <si>
    <t>11 Б</t>
  </si>
  <si>
    <t>Урок</t>
  </si>
  <si>
    <t>Каб</t>
  </si>
  <si>
    <t>Понедельник</t>
  </si>
  <si>
    <t>Вторник</t>
  </si>
  <si>
    <t>Среда</t>
  </si>
  <si>
    <t>Четверг</t>
  </si>
  <si>
    <t>Пятница</t>
  </si>
  <si>
    <t>Суббота</t>
  </si>
  <si>
    <r>
      <t>8</t>
    </r>
    <r>
      <rPr>
        <vertAlign val="superscript"/>
        <sz val="10"/>
        <rFont val="Arial Cyr"/>
        <family val="2"/>
      </rPr>
      <t>00</t>
    </r>
    <r>
      <rPr>
        <sz val="10"/>
        <rFont val="Arial Cyr"/>
        <family val="0"/>
      </rPr>
      <t xml:space="preserve"> - 8</t>
    </r>
    <r>
      <rPr>
        <vertAlign val="superscript"/>
        <sz val="10"/>
        <rFont val="Arial Cyr"/>
        <family val="2"/>
      </rPr>
      <t>40</t>
    </r>
  </si>
  <si>
    <r>
      <t>8</t>
    </r>
    <r>
      <rPr>
        <vertAlign val="superscript"/>
        <sz val="10"/>
        <rFont val="Arial Cyr"/>
        <family val="2"/>
      </rPr>
      <t>50</t>
    </r>
    <r>
      <rPr>
        <sz val="10"/>
        <rFont val="Arial Cyr"/>
        <family val="0"/>
      </rPr>
      <t xml:space="preserve"> - 9</t>
    </r>
    <r>
      <rPr>
        <vertAlign val="superscript"/>
        <sz val="10"/>
        <rFont val="Arial Cyr"/>
        <family val="2"/>
      </rPr>
      <t>30</t>
    </r>
  </si>
  <si>
    <r>
      <t>9</t>
    </r>
    <r>
      <rPr>
        <vertAlign val="superscript"/>
        <sz val="10"/>
        <rFont val="Arial Cyr"/>
        <family val="2"/>
      </rPr>
      <t>40</t>
    </r>
    <r>
      <rPr>
        <sz val="10"/>
        <rFont val="Arial Cyr"/>
        <family val="0"/>
      </rPr>
      <t xml:space="preserve"> - 10</t>
    </r>
    <r>
      <rPr>
        <vertAlign val="superscript"/>
        <sz val="10"/>
        <rFont val="Arial Cyr"/>
        <family val="2"/>
      </rPr>
      <t>20</t>
    </r>
  </si>
  <si>
    <r>
      <t>10</t>
    </r>
    <r>
      <rPr>
        <vertAlign val="superscript"/>
        <sz val="10"/>
        <rFont val="Arial Cyr"/>
        <family val="2"/>
      </rPr>
      <t>40</t>
    </r>
    <r>
      <rPr>
        <sz val="10"/>
        <rFont val="Arial Cyr"/>
        <family val="0"/>
      </rPr>
      <t xml:space="preserve"> - 11</t>
    </r>
    <r>
      <rPr>
        <vertAlign val="superscript"/>
        <sz val="10"/>
        <rFont val="Arial Cyr"/>
        <family val="2"/>
      </rPr>
      <t>20</t>
    </r>
  </si>
  <si>
    <r>
      <t>11</t>
    </r>
    <r>
      <rPr>
        <vertAlign val="superscript"/>
        <sz val="10"/>
        <rFont val="Arial Cyr"/>
        <family val="2"/>
      </rPr>
      <t>30</t>
    </r>
    <r>
      <rPr>
        <sz val="10"/>
        <rFont val="Arial Cyr"/>
        <family val="0"/>
      </rPr>
      <t xml:space="preserve"> - 12</t>
    </r>
    <r>
      <rPr>
        <vertAlign val="superscript"/>
        <sz val="10"/>
        <rFont val="Arial Cyr"/>
        <family val="2"/>
      </rPr>
      <t>10</t>
    </r>
  </si>
  <si>
    <r>
      <t>12</t>
    </r>
    <r>
      <rPr>
        <vertAlign val="superscript"/>
        <sz val="10"/>
        <rFont val="Arial Cyr"/>
        <family val="2"/>
      </rPr>
      <t>20</t>
    </r>
    <r>
      <rPr>
        <sz val="10"/>
        <rFont val="Arial Cyr"/>
        <family val="0"/>
      </rPr>
      <t xml:space="preserve"> - 13</t>
    </r>
    <r>
      <rPr>
        <vertAlign val="superscript"/>
        <sz val="10"/>
        <rFont val="Arial Cyr"/>
        <family val="2"/>
      </rPr>
      <t>00</t>
    </r>
  </si>
  <si>
    <t>Алгебра</t>
  </si>
  <si>
    <t xml:space="preserve">Физика </t>
  </si>
  <si>
    <t>Русский яз.</t>
  </si>
  <si>
    <t>Химия</t>
  </si>
  <si>
    <t>Информатика</t>
  </si>
  <si>
    <t>№ ур</t>
  </si>
  <si>
    <t>по</t>
  </si>
  <si>
    <t>ФИ ученика</t>
  </si>
  <si>
    <t>Макс бал&gt;</t>
  </si>
  <si>
    <t>№ задания</t>
  </si>
  <si>
    <t>(предмет)</t>
  </si>
  <si>
    <t>(классе)</t>
  </si>
  <si>
    <t>Оценка</t>
  </si>
  <si>
    <t>Учитель</t>
  </si>
  <si>
    <t>(ФИО)</t>
  </si>
  <si>
    <t>Провед</t>
  </si>
  <si>
    <t>(дата)</t>
  </si>
  <si>
    <t>1в</t>
  </si>
  <si>
    <t>2в</t>
  </si>
  <si>
    <t>Средний балл</t>
  </si>
  <si>
    <r>
      <t>Одномерный</t>
    </r>
    <r>
      <rPr>
        <sz val="10"/>
        <rFont val="Arial Cyr"/>
        <family val="2"/>
      </rPr>
      <t xml:space="preserve"> - один ряд, один столбик, например: натуральный ряд чисел</t>
    </r>
  </si>
  <si>
    <t>Средн балл за задание</t>
  </si>
  <si>
    <t>Процент выпол задания</t>
  </si>
  <si>
    <t>1в=12 ч</t>
  </si>
  <si>
    <t>2в = 13 ч</t>
  </si>
  <si>
    <t>По списку</t>
  </si>
  <si>
    <t>уч-ся</t>
  </si>
  <si>
    <t>Писало</t>
  </si>
  <si>
    <t>уч.</t>
  </si>
  <si>
    <t>%</t>
  </si>
  <si>
    <t>На "5"</t>
  </si>
  <si>
    <t>Соотв ГС</t>
  </si>
  <si>
    <t>На "4"</t>
  </si>
  <si>
    <t>СОУ</t>
  </si>
  <si>
    <t>Ниже ГС</t>
  </si>
  <si>
    <t>На "3"</t>
  </si>
  <si>
    <t>На "2"</t>
  </si>
  <si>
    <t>Ср. бал</t>
  </si>
  <si>
    <t>Абрамов Витя</t>
  </si>
  <si>
    <t>Белкова Лена</t>
  </si>
  <si>
    <t>Выше ГосСтанд</t>
  </si>
  <si>
    <t>Матрица анализа итогов контрольной работы</t>
  </si>
  <si>
    <t>Основная цель: использование ветвления со сложными условиями (союзы И и ИЛИ)</t>
  </si>
  <si>
    <r>
      <t>Макрос</t>
    </r>
    <r>
      <rPr>
        <sz val="10"/>
        <rFont val="Arial Cyr"/>
        <family val="0"/>
      </rPr>
      <t xml:space="preserve"> - это сохраненная последовательность действий (нажатия клавиш, перемещений курсора, щелчков мыши и т.д.), которая может быть записана и впоследствие воспроизведена в случае необходимости при выполнении программы или вызвана через пункт меню Сервис или с помощью комбинации "Быстрых клавиш".</t>
    </r>
  </si>
  <si>
    <t>Кликните 1 раз по кнопке макроса:</t>
  </si>
  <si>
    <t>Потом вернитесь на этот лист</t>
  </si>
  <si>
    <t>ПРИМЕР 1.</t>
  </si>
  <si>
    <t>Макросы</t>
  </si>
  <si>
    <t>Расписание уроков</t>
  </si>
  <si>
    <t>Геометрия</t>
  </si>
  <si>
    <t>Физкультура</t>
  </si>
  <si>
    <t xml:space="preserve">Труд </t>
  </si>
  <si>
    <t>История</t>
  </si>
  <si>
    <t xml:space="preserve">Иностранный </t>
  </si>
  <si>
    <t>География</t>
  </si>
  <si>
    <t>Общество</t>
  </si>
  <si>
    <t>Классный час</t>
  </si>
  <si>
    <t>О. Б. Ж.</t>
  </si>
  <si>
    <t>Биология</t>
  </si>
  <si>
    <t>Каретный Шура</t>
  </si>
  <si>
    <t>Политика</t>
  </si>
  <si>
    <t>Пупкин Вася</t>
  </si>
  <si>
    <t>Ведьмова Света</t>
  </si>
  <si>
    <t>Калашников Петя</t>
  </si>
  <si>
    <t>Кипелов Валерий</t>
  </si>
  <si>
    <t>Холстинин Влад</t>
  </si>
  <si>
    <t>Горшенев Миша</t>
  </si>
  <si>
    <t>Князев Андрей</t>
  </si>
  <si>
    <t>Балунов Виктор</t>
  </si>
  <si>
    <t>Хетфилд Дима</t>
  </si>
  <si>
    <t>Солодов Андрей</t>
  </si>
  <si>
    <t>Катунцев Илья</t>
  </si>
  <si>
    <t>Цифиркин Вова</t>
  </si>
  <si>
    <t>Малкина Лида</t>
  </si>
  <si>
    <t>Дубинин Коля</t>
  </si>
  <si>
    <t>Мышова Катя</t>
  </si>
  <si>
    <t>Клеткин Коля</t>
  </si>
  <si>
    <t>Горленкина Зоя</t>
  </si>
  <si>
    <t>Манякин Леша</t>
  </si>
  <si>
    <t>Скиллов Митя</t>
  </si>
  <si>
    <t>Ячменев Миша</t>
  </si>
  <si>
    <t>Риторика</t>
  </si>
  <si>
    <t>Питерский Женя</t>
  </si>
  <si>
    <t>Смертина Лена</t>
  </si>
  <si>
    <t>чел</t>
  </si>
  <si>
    <t>Пропущ</t>
  </si>
  <si>
    <t>уроков</t>
  </si>
  <si>
    <t>Получили оценки 5 за четверт</t>
  </si>
  <si>
    <t>За III чет</t>
  </si>
  <si>
    <t>Вашему вниманию предлагаются 2 задачи:</t>
  </si>
  <si>
    <t>Задача треугольника</t>
  </si>
  <si>
    <t>Условие задачи 1.</t>
  </si>
  <si>
    <t>Построить графическую иллюстрацию решения.</t>
  </si>
  <si>
    <t>Дано:</t>
  </si>
  <si>
    <t>Определить вид треугольника АВС по координатам его вершин</t>
  </si>
  <si>
    <t>А</t>
  </si>
  <si>
    <t>В</t>
  </si>
  <si>
    <t>С</t>
  </si>
  <si>
    <t>У=</t>
  </si>
  <si>
    <t>Графическая иллюстрация решения</t>
  </si>
  <si>
    <t>Решение</t>
  </si>
  <si>
    <t>Вычислим длины сторон АВС</t>
  </si>
  <si>
    <t>АВ=</t>
  </si>
  <si>
    <t>ВС=</t>
  </si>
  <si>
    <t>АС=</t>
  </si>
  <si>
    <t>Р=</t>
  </si>
  <si>
    <t>р/2=</t>
  </si>
  <si>
    <t>Площадь</t>
  </si>
  <si>
    <t>Вычислим координаты середин сторон</t>
  </si>
  <si>
    <t>кв. ед.</t>
  </si>
  <si>
    <t>ед.</t>
  </si>
  <si>
    <t>Вычислим длины медиан</t>
  </si>
  <si>
    <r>
      <t>А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2"/>
      </rPr>
      <t>=</t>
    </r>
  </si>
  <si>
    <r>
      <t>В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2"/>
      </rPr>
      <t>=</t>
    </r>
  </si>
  <si>
    <r>
      <t>С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2"/>
      </rPr>
      <t>=</t>
    </r>
  </si>
  <si>
    <r>
      <t>АА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2"/>
      </rPr>
      <t>=</t>
    </r>
  </si>
  <si>
    <t>Это вновь задачи на ветвление (ЕСЛИ), но на задачах с геометрическим  содержанием</t>
  </si>
  <si>
    <t>Задание 4.      Живущих на улице Зари</t>
  </si>
  <si>
    <t xml:space="preserve">Задание 3.     Сделать выборку учащихся на буквы Н и Б </t>
  </si>
  <si>
    <t>Задание 2.      Сделать выборку автофильтром 5 лучших учащихся. Скопировать на новое место.</t>
  </si>
  <si>
    <t xml:space="preserve">Задание 1.      Отсортировать БД по среднему балу по убыванию - как первому ключевому полю и по </t>
  </si>
  <si>
    <t>Четырехугольник задан координатами своих вершин.</t>
  </si>
  <si>
    <t>Определить, является ли он параллелограммом?</t>
  </si>
  <si>
    <t>Математическая модель:</t>
  </si>
  <si>
    <t>СD=</t>
  </si>
  <si>
    <t>AD=</t>
  </si>
  <si>
    <t>Сравнение длин сторон и ответ:</t>
  </si>
  <si>
    <t>Условие 1</t>
  </si>
  <si>
    <t>Условие 2</t>
  </si>
  <si>
    <t>седьмым членом.</t>
  </si>
  <si>
    <t xml:space="preserve">Арифметическая прогрессия задана первым и </t>
  </si>
  <si>
    <t>Вычислить, вывести на экран все первые 10 членов</t>
  </si>
  <si>
    <t>а1=-4</t>
  </si>
  <si>
    <t>а7= 11</t>
  </si>
  <si>
    <t>1.</t>
  </si>
  <si>
    <t>2.</t>
  </si>
  <si>
    <t>d = (a7 - a1) / 6</t>
  </si>
  <si>
    <t>a1=</t>
  </si>
  <si>
    <t>a7 =</t>
  </si>
  <si>
    <t>Заполним таблицу для 10 членов:</t>
  </si>
  <si>
    <t>а1=</t>
  </si>
  <si>
    <t>а2=</t>
  </si>
  <si>
    <t>а3=</t>
  </si>
  <si>
    <t>а4=</t>
  </si>
  <si>
    <t>а5=</t>
  </si>
  <si>
    <t>а7=</t>
  </si>
  <si>
    <t>а6=</t>
  </si>
  <si>
    <t>а8=</t>
  </si>
  <si>
    <t>а9=</t>
  </si>
  <si>
    <t>а10=</t>
  </si>
  <si>
    <t>Сумма =</t>
  </si>
  <si>
    <t>Авто</t>
  </si>
  <si>
    <t>По формуле :</t>
  </si>
  <si>
    <t>Геометрическая прогрессия задана</t>
  </si>
  <si>
    <t>вторым  и восьмым членами.</t>
  </si>
  <si>
    <t>Найти пятый член прогрессии.</t>
  </si>
  <si>
    <t>Вывести на экран все члены со 2 по 8-й</t>
  </si>
  <si>
    <t>Найти их сумму двумя способами</t>
  </si>
  <si>
    <t>в1 =</t>
  </si>
  <si>
    <t>в8 =</t>
  </si>
  <si>
    <t>в2 =</t>
  </si>
  <si>
    <t>Пятый член является средним</t>
  </si>
  <si>
    <t>между 2 и 8-м членами.</t>
  </si>
  <si>
    <t>Применим свойство.</t>
  </si>
  <si>
    <t>в5 =</t>
  </si>
  <si>
    <t xml:space="preserve">2. </t>
  </si>
  <si>
    <t>Заполним таблицу со 2 до 8</t>
  </si>
  <si>
    <t>в3 =</t>
  </si>
  <si>
    <t>в4 =</t>
  </si>
  <si>
    <t>в6 =</t>
  </si>
  <si>
    <t>в7 =</t>
  </si>
  <si>
    <t>Сумма по формуле</t>
  </si>
  <si>
    <t>Знаменат</t>
  </si>
  <si>
    <t>Вам еще потребовался первый член?</t>
  </si>
  <si>
    <t>Вычислите его:</t>
  </si>
  <si>
    <t>Экспериментируйте.</t>
  </si>
  <si>
    <t>Сред балл</t>
  </si>
  <si>
    <t>Предложите свои варианты:</t>
  </si>
  <si>
    <t>Можно предложить варианты с одинаковыми и</t>
  </si>
  <si>
    <t>разными знаками для х1 и х2.</t>
  </si>
  <si>
    <t>Использованные формулы</t>
  </si>
  <si>
    <t>=СУММ(В18:В37)</t>
  </si>
  <si>
    <t>=СрЗнач(В18:В37)</t>
  </si>
  <si>
    <t>=МАКС(В18:В37)</t>
  </si>
  <si>
    <t>=МИН(В18:В37)</t>
  </si>
  <si>
    <t>=СУММ(С18:С37)</t>
  </si>
  <si>
    <t>=СУММ(D18:D37)</t>
  </si>
  <si>
    <t>=СУММ(Е18:Е37)</t>
  </si>
  <si>
    <t>Суммы всех элементов:</t>
  </si>
  <si>
    <t>Среднего</t>
  </si>
  <si>
    <t>Наибольш</t>
  </si>
  <si>
    <t>Наименьш</t>
  </si>
  <si>
    <t>Образец  12</t>
  </si>
  <si>
    <t>Найти его периметр, площадь и длины медиан, центр тяжести.</t>
  </si>
  <si>
    <t>Параллельность по определению вам не проверить, но можно</t>
  </si>
  <si>
    <r>
      <t xml:space="preserve">по признаку: четырехугольник, у которого </t>
    </r>
    <r>
      <rPr>
        <b/>
        <sz val="10"/>
        <rFont val="Arial Cyr"/>
        <family val="2"/>
      </rPr>
      <t>противоположные</t>
    </r>
  </si>
  <si>
    <t>Образец  13</t>
  </si>
  <si>
    <t>Для красоты и тренировки примените Автофильтр ко всем ответам!</t>
  </si>
  <si>
    <t>Отчет опубликовать в MS WORD</t>
  </si>
  <si>
    <t>2. Создайте базу данных по заказам клиентов. Упорядочите таблицу по алфавиту. Подсчитайте остатки на счетах покупателей, вычислите сумму остатков. Выведите отчет о покупателях, превысивших свой кредит и имеющих остаток свыше 1,000.                               Выполните публикацию результатов в Word.</t>
  </si>
  <si>
    <t>Сумма остатков:</t>
  </si>
  <si>
    <t>Использованные формулы при создании массива и первичной обработке</t>
  </si>
  <si>
    <t>=ЦЕЛОЕ(СЛЧИС()*60 - 18)</t>
  </si>
  <si>
    <t>Физический практикум  1. «Изучение движения  груза  на  пружине».</t>
  </si>
  <si>
    <r>
      <t>e</t>
    </r>
    <r>
      <rPr>
        <b/>
        <vertAlign val="subscript"/>
        <sz val="8"/>
        <rFont val="Arial Cyr"/>
        <family val="2"/>
      </rPr>
      <t>T</t>
    </r>
    <r>
      <rPr>
        <b/>
        <sz val="8"/>
        <rFont val="Arial Cyr"/>
        <family val="2"/>
      </rPr>
      <t>=</t>
    </r>
  </si>
  <si>
    <r>
      <t>T</t>
    </r>
    <r>
      <rPr>
        <vertAlign val="subscript"/>
        <sz val="8"/>
        <rFont val="Arial Cyr"/>
        <family val="2"/>
      </rPr>
      <t>от</t>
    </r>
    <r>
      <rPr>
        <sz val="8"/>
        <rFont val="Arial Cyr"/>
        <family val="2"/>
      </rPr>
      <t>=</t>
    </r>
  </si>
  <si>
    <r>
      <t xml:space="preserve">T </t>
    </r>
    <r>
      <rPr>
        <sz val="8"/>
        <rFont val="Arial Cyr"/>
        <family val="2"/>
      </rPr>
      <t>до=</t>
    </r>
  </si>
  <si>
    <r>
      <t xml:space="preserve">T </t>
    </r>
    <r>
      <rPr>
        <sz val="10"/>
        <rFont val="Arial Cyr"/>
        <family val="2"/>
      </rPr>
      <t>от,с</t>
    </r>
  </si>
  <si>
    <r>
      <t xml:space="preserve">T </t>
    </r>
    <r>
      <rPr>
        <sz val="10"/>
        <rFont val="Arial Cyr"/>
        <family val="2"/>
      </rPr>
      <t>до,с</t>
    </r>
  </si>
  <si>
    <r>
      <t>F</t>
    </r>
    <r>
      <rPr>
        <b/>
        <sz val="8"/>
        <rFont val="Arial Cyr"/>
        <family val="2"/>
      </rPr>
      <t>у</t>
    </r>
    <r>
      <rPr>
        <b/>
        <sz val="10"/>
        <rFont val="Arial Cyr"/>
        <family val="2"/>
      </rPr>
      <t>, H</t>
    </r>
  </si>
  <si>
    <r>
      <t>k=F</t>
    </r>
    <r>
      <rPr>
        <b/>
        <vertAlign val="subscript"/>
        <sz val="10.5"/>
        <rFont val="Arial Cyr"/>
        <family val="2"/>
      </rPr>
      <t xml:space="preserve">у </t>
    </r>
    <r>
      <rPr>
        <b/>
        <sz val="14"/>
        <rFont val="Arial Cyr"/>
        <family val="2"/>
      </rPr>
      <t>/x</t>
    </r>
  </si>
  <si>
    <r>
      <t>e</t>
    </r>
    <r>
      <rPr>
        <b/>
        <vertAlign val="subscript"/>
        <sz val="10"/>
        <rFont val="Arial Cyr"/>
        <family val="2"/>
      </rPr>
      <t>k</t>
    </r>
    <r>
      <rPr>
        <b/>
        <sz val="10"/>
        <rFont val="Arial Cyr"/>
        <family val="2"/>
      </rPr>
      <t>=e</t>
    </r>
    <r>
      <rPr>
        <b/>
        <vertAlign val="subscript"/>
        <sz val="10"/>
        <rFont val="Arial Cyr"/>
        <family val="2"/>
      </rPr>
      <t>x</t>
    </r>
    <r>
      <rPr>
        <b/>
        <sz val="10"/>
        <rFont val="Arial Cyr"/>
        <family val="2"/>
      </rPr>
      <t>+e</t>
    </r>
    <r>
      <rPr>
        <b/>
        <vertAlign val="subscript"/>
        <sz val="10"/>
        <rFont val="Arial Cyr"/>
        <family val="2"/>
      </rPr>
      <t>F</t>
    </r>
  </si>
  <si>
    <r>
      <t>T</t>
    </r>
    <r>
      <rPr>
        <b/>
        <vertAlign val="subscript"/>
        <sz val="10"/>
        <rFont val="Arial Cyr"/>
        <family val="2"/>
      </rPr>
      <t>2,</t>
    </r>
    <r>
      <rPr>
        <b/>
        <sz val="10"/>
        <rFont val="Arial Cyr"/>
        <family val="2"/>
      </rPr>
      <t>с</t>
    </r>
  </si>
  <si>
    <r>
      <t>e</t>
    </r>
    <r>
      <rPr>
        <b/>
        <vertAlign val="subscript"/>
        <sz val="7.5"/>
        <rFont val="Arial Cyr"/>
        <family val="2"/>
      </rPr>
      <t>m</t>
    </r>
  </si>
  <si>
    <r>
      <t>T</t>
    </r>
    <r>
      <rPr>
        <sz val="10"/>
        <rFont val="Arial Cyr"/>
        <family val="2"/>
      </rPr>
      <t>от,с</t>
    </r>
  </si>
  <si>
    <r>
      <t>T</t>
    </r>
    <r>
      <rPr>
        <sz val="10"/>
        <rFont val="Arial Cyr"/>
        <family val="2"/>
      </rPr>
      <t>до,с</t>
    </r>
  </si>
  <si>
    <r>
      <t>T</t>
    </r>
    <r>
      <rPr>
        <b/>
        <vertAlign val="subscript"/>
        <sz val="7.5"/>
        <rFont val="Arial Cyr"/>
        <family val="2"/>
      </rPr>
      <t>1,с</t>
    </r>
  </si>
  <si>
    <r>
      <t>Вывод 2 :</t>
    </r>
    <r>
      <rPr>
        <b/>
        <sz val="10"/>
        <rFont val="Arial Cyr"/>
        <family val="2"/>
      </rPr>
      <t xml:space="preserve"> Сравнивая результаты первого и третьего  пункта  можно сделать вывод, что ...             </t>
    </r>
  </si>
  <si>
    <r>
      <t>x</t>
    </r>
    <r>
      <rPr>
        <b/>
        <vertAlign val="subscript"/>
        <sz val="10"/>
        <rFont val="Arial Cyr"/>
        <family val="2"/>
      </rPr>
      <t>m</t>
    </r>
  </si>
  <si>
    <r>
      <t>T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2"/>
      </rPr>
      <t>,с</t>
    </r>
  </si>
  <si>
    <r>
      <t>T</t>
    </r>
    <r>
      <rPr>
        <b/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>от,с</t>
    </r>
  </si>
  <si>
    <r>
      <t>T</t>
    </r>
    <r>
      <rPr>
        <b/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>до,с</t>
    </r>
  </si>
  <si>
    <r>
      <t>T</t>
    </r>
    <r>
      <rPr>
        <b/>
        <vertAlign val="sub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от,с</t>
    </r>
  </si>
  <si>
    <r>
      <t>T</t>
    </r>
    <r>
      <rPr>
        <b/>
        <vertAlign val="sub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до,с</t>
    </r>
  </si>
  <si>
    <t>=ЕСЛИ(B18&gt;$J$19;1;0)</t>
  </si>
  <si>
    <t>=ЕСЛИ(B18&gt;0;1;0)</t>
  </si>
  <si>
    <t>=ЕСЛИ(B18&lt;12;1;0)</t>
  </si>
  <si>
    <t>=B32^2</t>
  </si>
  <si>
    <t>=КОРЕНЬ(B18)</t>
  </si>
  <si>
    <t>Базовая колонка исходных значений</t>
  </si>
  <si>
    <t>Периметр</t>
  </si>
  <si>
    <t>Вычислим длины сторон</t>
  </si>
  <si>
    <t>на 10частей</t>
  </si>
  <si>
    <t>на 20 частей</t>
  </si>
  <si>
    <t>Посмотрите, как описано Событие по переходу из данного окна к Плану.</t>
  </si>
  <si>
    <t>2-м кликом</t>
  </si>
  <si>
    <t>Буксировк</t>
  </si>
  <si>
    <t>шаг =3 до 60</t>
  </si>
  <si>
    <t xml:space="preserve">"Решая, развиваем" </t>
  </si>
  <si>
    <r>
      <t xml:space="preserve">Единственный корень - при </t>
    </r>
    <r>
      <rPr>
        <b/>
        <i/>
        <sz val="12"/>
        <rFont val="Arial Cyr"/>
        <family val="2"/>
      </rPr>
      <t>а</t>
    </r>
    <r>
      <rPr>
        <b/>
        <i/>
        <sz val="10"/>
        <rFont val="Arial Cyr"/>
        <family val="2"/>
      </rPr>
      <t xml:space="preserve"> не равном 0, на </t>
    </r>
    <r>
      <rPr>
        <b/>
        <i/>
        <sz val="14"/>
        <rFont val="Arial Cyr"/>
        <family val="2"/>
      </rPr>
      <t>а</t>
    </r>
    <r>
      <rPr>
        <b/>
        <i/>
        <sz val="10"/>
        <rFont val="Arial Cyr"/>
        <family val="2"/>
      </rPr>
      <t xml:space="preserve"> можно делить:   х=в / а</t>
    </r>
  </si>
  <si>
    <t xml:space="preserve"> =B27*B27-4*B26*B28</t>
  </si>
  <si>
    <t>х=</t>
  </si>
  <si>
    <t>у2=3-1,5х</t>
  </si>
  <si>
    <t>от -5 до 0</t>
  </si>
  <si>
    <t>от 0 до 2</t>
  </si>
  <si>
    <t>от 2 до 4,2</t>
  </si>
  <si>
    <t>ПОСТРОЕНИЕ ГРАФИКОВ СЛОЖНОЙ ФУНКЦИИ</t>
  </si>
  <si>
    <r>
      <t>у1=Х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>+4Х+3</t>
    </r>
  </si>
  <si>
    <r>
      <t>у3=(Х-2)</t>
    </r>
    <r>
      <rPr>
        <vertAlign val="superscript"/>
        <sz val="10"/>
        <rFont val="Arial Cyr"/>
        <family val="2"/>
      </rPr>
      <t>3</t>
    </r>
  </si>
  <si>
    <t>Построить</t>
  </si>
  <si>
    <t>график сложной</t>
  </si>
  <si>
    <t>функции на интервалах</t>
  </si>
  <si>
    <t>ВАРИАНТ 2 - в 3 цвета</t>
  </si>
  <si>
    <t xml:space="preserve"> =ЕСЛИ(B29&gt;=0;(-B27+КОРЕНЬ(B29))/(2*B26);"Нет корней")</t>
  </si>
  <si>
    <t xml:space="preserve"> =ЕСЛИ(B29&gt;=0;(-B27-КОРЕНЬ(B29))/(2*B26);"Нет корней")</t>
  </si>
  <si>
    <t xml:space="preserve">3 - находим корни уравнения </t>
  </si>
  <si>
    <t>4 - вычисляем максимумы и минимумы</t>
  </si>
  <si>
    <t xml:space="preserve">Этапы решения задачи: </t>
  </si>
  <si>
    <t>1 - задаем таблицу коэффициентов уравнения</t>
  </si>
  <si>
    <t>Максимум</t>
  </si>
  <si>
    <t>Корень</t>
  </si>
  <si>
    <t>Минимум</t>
  </si>
  <si>
    <r>
      <t>Упорядоченность</t>
    </r>
    <r>
      <rPr>
        <sz val="10"/>
        <rFont val="Arial Cyr"/>
        <family val="0"/>
      </rPr>
      <t xml:space="preserve"> определяется номером места элемента и его величиной.</t>
    </r>
  </si>
  <si>
    <t>Найти их сумму двумя способами и 5- й член</t>
  </si>
  <si>
    <t>Найдем разность прогресси  и   d.</t>
  </si>
  <si>
    <t>Это исходная база данных</t>
  </si>
  <si>
    <t>Она отделена со всех сторон пустыми строками и колонками.</t>
  </si>
  <si>
    <t>На начало БД отсортирована по фамилиям.</t>
  </si>
  <si>
    <t>фамилиям - как второму ключевому полю, по алфавиту.</t>
  </si>
  <si>
    <t>Применяем АВТОФИЛЬТР (Данные)</t>
  </si>
  <si>
    <t>Так должно получиться у вас в ответе для сдачи работы.</t>
  </si>
  <si>
    <t>Условие задачи:  Заполнить базу данных на 10 человек (записей) с полями:</t>
  </si>
  <si>
    <t>ФАМИЛИЯ</t>
  </si>
  <si>
    <t>ПОЛ</t>
  </si>
  <si>
    <t>ШКОЛА</t>
  </si>
  <si>
    <t>МАТЕМ</t>
  </si>
  <si>
    <t>ФИЗИКА</t>
  </si>
  <si>
    <t>ИНФО</t>
  </si>
  <si>
    <t>ЛИТЕР</t>
  </si>
  <si>
    <t>Ввести оценки-баллы по математике и физике от 1 до 10, информатика и литература</t>
  </si>
  <si>
    <t>не более 3 баллов.</t>
  </si>
  <si>
    <t>Сделать выборку абитуриентов, набравших проходной балл - 18 и сдавших физику на 8 и более</t>
  </si>
  <si>
    <t>баллов.</t>
  </si>
  <si>
    <t>Сделать вторую выборку, не сдавших экзамены с указанием школы, их выпустившей</t>
  </si>
  <si>
    <t>СУММА</t>
  </si>
  <si>
    <t>М</t>
  </si>
  <si>
    <t>Ж</t>
  </si>
  <si>
    <t>Старт поиска</t>
  </si>
  <si>
    <t>Результат  поиска</t>
  </si>
  <si>
    <t>для получения ответов</t>
  </si>
  <si>
    <t>Примечание</t>
  </si>
  <si>
    <t>Сторона</t>
  </si>
  <si>
    <t>Полуперим</t>
  </si>
  <si>
    <t>S =</t>
  </si>
  <si>
    <r>
      <t>BB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2"/>
      </rPr>
      <t>=</t>
    </r>
  </si>
  <si>
    <r>
      <t>CC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2"/>
      </rPr>
      <t>=</t>
    </r>
  </si>
  <si>
    <t>координаты</t>
  </si>
  <si>
    <t>(0;1)</t>
  </si>
  <si>
    <t>Центр тяжести лежит на пересечении медиан, поэтому его</t>
  </si>
  <si>
    <t>БЛОК 1-го условия (критериев)</t>
  </si>
  <si>
    <t>Блок 1-го ответа (ОТЧЕТА)</t>
  </si>
  <si>
    <t>БЛОК 2-го условия (критериев)</t>
  </si>
  <si>
    <r>
      <t>Цель:</t>
    </r>
    <r>
      <rPr>
        <b/>
        <sz val="11"/>
        <rFont val="Arial Cyr"/>
        <family val="2"/>
      </rPr>
      <t xml:space="preserve"> Исследовать зависимость  периода  колебаний пружинного маятника от массы,  используя определение периода и  формулу периода пружинного маятника.        </t>
    </r>
  </si>
  <si>
    <r>
      <t>Оборудование:</t>
    </r>
    <r>
      <rPr>
        <b/>
        <sz val="11"/>
        <rFont val="Arial Cyr"/>
        <family val="2"/>
      </rPr>
      <t xml:space="preserve"> штатив,  динамометр  и линейка, набор грузов, пружина.       </t>
    </r>
  </si>
  <si>
    <t>5. Сравните  значения пункта №4 и  значеия периода найденного по формуле</t>
  </si>
  <si>
    <t>Блок 2-го ответа (ОТЧЕТА)</t>
  </si>
  <si>
    <t>&gt;8</t>
  </si>
  <si>
    <t>&gt;17</t>
  </si>
  <si>
    <t>Девушек</t>
  </si>
  <si>
    <t>&lt;6</t>
  </si>
  <si>
    <t>&lt;2</t>
  </si>
  <si>
    <t>Не сдано: математика и физика меньше 6, информатика и литература менее 2 баллов</t>
  </si>
  <si>
    <t>Решение задач на БД с использованием РАСШИРЕННОГО ФИЛЬТРА</t>
  </si>
  <si>
    <t>по теме</t>
  </si>
  <si>
    <t>Вариант 1</t>
  </si>
  <si>
    <t>Вариант 2</t>
  </si>
  <si>
    <t>Вариант 4</t>
  </si>
  <si>
    <t>Они обычно двумерные, хотя EXCEL может построить и трехмерные</t>
  </si>
  <si>
    <t>Пример 1</t>
  </si>
  <si>
    <t>Таблица значений</t>
  </si>
  <si>
    <t>Х =</t>
  </si>
  <si>
    <r>
      <t>у = 2х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- 3х +1</t>
    </r>
  </si>
  <si>
    <t>Пример 2</t>
  </si>
  <si>
    <t>итогов успеваемости</t>
  </si>
  <si>
    <t>класс</t>
  </si>
  <si>
    <t>Всего</t>
  </si>
  <si>
    <t>на 4 и 5</t>
  </si>
  <si>
    <t>7А</t>
  </si>
  <si>
    <t>7Б</t>
  </si>
  <si>
    <t>7В</t>
  </si>
  <si>
    <t>7Г</t>
  </si>
  <si>
    <t>7Д</t>
  </si>
  <si>
    <t>Вид столбики горизонтальные</t>
  </si>
  <si>
    <t>Формула</t>
  </si>
  <si>
    <t>Корни</t>
  </si>
  <si>
    <t>Дорогой участник конкурса Интернет - технологий!</t>
  </si>
  <si>
    <t>Твоему вниманию предлагаются 30 вопросов.</t>
  </si>
  <si>
    <t>Выбери только 1 правильный ответ !!!</t>
  </si>
  <si>
    <t>Cообщи количество баллов члену жюри.</t>
  </si>
  <si>
    <t>Желаем успехов!</t>
  </si>
  <si>
    <t>1. Интернет - это</t>
  </si>
  <si>
    <t>1 - межкомпьютерная сеть</t>
  </si>
  <si>
    <t>3 - региональная сеть</t>
  </si>
  <si>
    <t>2 - локальная сеть</t>
  </si>
  <si>
    <t>4 - глобальная сеть</t>
  </si>
  <si>
    <t xml:space="preserve">         Номер ответа:</t>
  </si>
  <si>
    <t>2. Для выхода в интернет требуется:</t>
  </si>
  <si>
    <t>1 - принтер</t>
  </si>
  <si>
    <t>3 - модем</t>
  </si>
  <si>
    <t>2 - сканер</t>
  </si>
  <si>
    <t>4 - флеш - карта</t>
  </si>
  <si>
    <t>3. Языком интернет-файлов из предложенных является:</t>
  </si>
  <si>
    <t>1 - бейсик</t>
  </si>
  <si>
    <t>3 - паскаль</t>
  </si>
  <si>
    <t>2 - HTML</t>
  </si>
  <si>
    <t>4 - Дельфи</t>
  </si>
  <si>
    <t>4. Сколькими цветами представлена графика Интернет ? (IBM - платформы)</t>
  </si>
  <si>
    <t>1 - 16536</t>
  </si>
  <si>
    <t>3 - 256</t>
  </si>
  <si>
    <t>2 - 16 777 216</t>
  </si>
  <si>
    <t>4 - 16</t>
  </si>
  <si>
    <t xml:space="preserve">5. Интернет - это </t>
  </si>
  <si>
    <t>1 - объединение сетей и компьютеров</t>
  </si>
  <si>
    <t>3 - устройства</t>
  </si>
  <si>
    <t>2 - программы</t>
  </si>
  <si>
    <t>4 - язык программирования</t>
  </si>
  <si>
    <t>6. Интернет - файл построен на:</t>
  </si>
  <si>
    <t>1 - языке программир паскаль</t>
  </si>
  <si>
    <t>3 - языке разметки гипертекста</t>
  </si>
  <si>
    <t>2 - языке программир Визуал Бейсик</t>
  </si>
  <si>
    <t>4 - языке программир СИ</t>
  </si>
  <si>
    <t>7. Как называется организация, предоставляющая выход в интернет?</t>
  </si>
  <si>
    <t>1 - менеджер</t>
  </si>
  <si>
    <t>3 - брокер</t>
  </si>
  <si>
    <t>2 - диллер</t>
  </si>
  <si>
    <t>4 - провайдер</t>
  </si>
  <si>
    <t>8. Какой из провайдеров не является Тагильским?</t>
  </si>
  <si>
    <t>1 - E-mail</t>
  </si>
  <si>
    <t>3 - Tinet</t>
  </si>
  <si>
    <t>2 - UralTeleCom</t>
  </si>
  <si>
    <t>4 - ТУСМ-5</t>
  </si>
  <si>
    <t>Количество баллов:</t>
  </si>
  <si>
    <t>Пример теста</t>
  </si>
  <si>
    <t>Другие варианты оформления тестовых заданий смотрите на листах:</t>
  </si>
  <si>
    <t>КОНЕЦ ТЕСТА</t>
  </si>
  <si>
    <t>Ваша оценка</t>
  </si>
  <si>
    <t>Баллы  за</t>
  </si>
  <si>
    <t>ответ</t>
  </si>
  <si>
    <t>Операции с числами</t>
  </si>
  <si>
    <t>Как заполнить серию значений</t>
  </si>
  <si>
    <t>Исследование линейного и квадратного уравнения</t>
  </si>
  <si>
    <t>Исследование функций средствами ЭТ</t>
  </si>
  <si>
    <t>Двумерные массивы</t>
  </si>
  <si>
    <t>Решение геометрических задач (планиметрия)</t>
  </si>
  <si>
    <t>Факториал</t>
  </si>
  <si>
    <t>Приближенные вычисления</t>
  </si>
  <si>
    <t>Создание примечаний и гиперссылок в ЭТ</t>
  </si>
  <si>
    <t>Интеграл</t>
  </si>
  <si>
    <t>2 - строим график функции</t>
  </si>
  <si>
    <t>а=</t>
  </si>
  <si>
    <t>в=</t>
  </si>
  <si>
    <t>с=</t>
  </si>
  <si>
    <t>d=</t>
  </si>
  <si>
    <t>e=</t>
  </si>
  <si>
    <t>Шаг</t>
  </si>
  <si>
    <t>Зададим коэффициенты и исходные значения для Х в таблице:</t>
  </si>
  <si>
    <t xml:space="preserve">Х = </t>
  </si>
  <si>
    <t>У =</t>
  </si>
  <si>
    <t>Готовим таблицу</t>
  </si>
  <si>
    <t>Зона построения графика функции</t>
  </si>
  <si>
    <t>Вычислим корни</t>
  </si>
  <si>
    <t>уравнения f(x) = 0</t>
  </si>
  <si>
    <t>у = 0</t>
  </si>
  <si>
    <t>с помощью</t>
  </si>
  <si>
    <t>Сервис\Поиск решен</t>
  </si>
  <si>
    <t>Стартовые</t>
  </si>
  <si>
    <t>значения</t>
  </si>
  <si>
    <t>Изменяем</t>
  </si>
  <si>
    <t>ячейки</t>
  </si>
  <si>
    <t>Целевые</t>
  </si>
  <si>
    <t>ячейки с</t>
  </si>
  <si>
    <t>формулами</t>
  </si>
  <si>
    <t>Когда У приблиз к 0</t>
  </si>
  <si>
    <t>тогда Х станет корнем</t>
  </si>
  <si>
    <t xml:space="preserve">После применения </t>
  </si>
  <si>
    <t>стало так:</t>
  </si>
  <si>
    <t>Блок исследований:</t>
  </si>
  <si>
    <t>А4 - относительный адрес, изменяется при копировании</t>
  </si>
  <si>
    <t>Максимум функции</t>
  </si>
  <si>
    <t>Минимумы функции</t>
  </si>
  <si>
    <t xml:space="preserve">х = </t>
  </si>
  <si>
    <t xml:space="preserve">у = </t>
  </si>
  <si>
    <t>Финальные</t>
  </si>
  <si>
    <t>ячейки -</t>
  </si>
  <si>
    <t>формулы</t>
  </si>
  <si>
    <t>Х - это</t>
  </si>
  <si>
    <t>изменяе-</t>
  </si>
  <si>
    <t>мые ячейки</t>
  </si>
  <si>
    <t>$А$4 - абсолютный адрес, сохраняется при копировании. Устанавливается  клавишей F4</t>
  </si>
  <si>
    <t xml:space="preserve">Создать массив 6х6, заполнив периметр массива целыми случайными числами </t>
  </si>
  <si>
    <t>в пределах от -20 до 30, а остальную часть массива дробными числами</t>
  </si>
  <si>
    <t>с одним знаком после запятой, лежащих в интервале от -30 до 10.</t>
  </si>
  <si>
    <t>(внутренняя белая область)</t>
  </si>
  <si>
    <t xml:space="preserve">  Использованная формула </t>
  </si>
  <si>
    <t>для проверки:</t>
  </si>
  <si>
    <t xml:space="preserve">          =ЕСЛИ(H30&gt;$F$37;1;0)</t>
  </si>
  <si>
    <t>выделяем всю таблицу 6 х 6</t>
  </si>
  <si>
    <t>Формулы превращаются в числа.</t>
  </si>
  <si>
    <t>Образец  10</t>
  </si>
  <si>
    <t>Эти колонки C, D, E являются подготовкой для вычисления количества элементов</t>
  </si>
  <si>
    <t>Количество положительных (&gt;0)</t>
  </si>
  <si>
    <t>Количество меньших числа 12</t>
  </si>
  <si>
    <t>Элементов Больше среднего</t>
  </si>
  <si>
    <t xml:space="preserve">Для вычисления количества </t>
  </si>
  <si>
    <t>Образец  11</t>
  </si>
  <si>
    <t>Таблица для проверки и отбора элементов массива, больших среднего</t>
  </si>
  <si>
    <t>ВГ - это верхняя граница, она равна 50</t>
  </si>
  <si>
    <t>НГ - это нижняя граница, она равна  - 20</t>
  </si>
  <si>
    <t>1 после точки с запятой -</t>
  </si>
  <si>
    <t>Найти среднее значение массива, максиммальные и минимальные значения</t>
  </si>
  <si>
    <t>для всех колонок и столбцов, количество элементов массива,</t>
  </si>
  <si>
    <t>больших среднего арифметического.</t>
  </si>
  <si>
    <t>Р е ш е н и е :</t>
  </si>
  <si>
    <t xml:space="preserve">Исходные данные: </t>
  </si>
  <si>
    <t>целые числа</t>
  </si>
  <si>
    <t>Кол-во 20</t>
  </si>
  <si>
    <t>Способ ввода - датчиком случайных чисел</t>
  </si>
  <si>
    <t xml:space="preserve">Ограничения: </t>
  </si>
  <si>
    <t>от  -30</t>
  </si>
  <si>
    <t>до 20</t>
  </si>
  <si>
    <t>Область расположения: 2 крайних колонки и 2 строки верхн/ниж.</t>
  </si>
  <si>
    <t>образует стороны квадрата 6 х 6</t>
  </si>
  <si>
    <t xml:space="preserve">дробные числа </t>
  </si>
  <si>
    <t>Кол-во 16</t>
  </si>
  <si>
    <t>от  -20</t>
  </si>
  <si>
    <t>до 10</t>
  </si>
  <si>
    <t>Округление до  0,1</t>
  </si>
  <si>
    <t>Область расположения: внутри квадрата из целых чисел  4 х 4</t>
  </si>
  <si>
    <t>Формулы для заполнения данных</t>
  </si>
  <si>
    <t>=ЦЕЛОЕ(СЛЧИС()*50-30)</t>
  </si>
  <si>
    <t>умн на (ВГ-НГ) и плюс Нижн границу</t>
  </si>
  <si>
    <t>=ОКРУГЛ(СЛЧИС()*30-20;1)</t>
  </si>
  <si>
    <t>сохраняем 1 знак после запятой</t>
  </si>
  <si>
    <t>После копирования</t>
  </si>
  <si>
    <t>Превращаем формулы в значения:  Правка / Копировать / Спец вставка</t>
  </si>
  <si>
    <t>и указываем флажком Вставить/Значения.</t>
  </si>
  <si>
    <t>МАКСИМ</t>
  </si>
  <si>
    <t>МИНИМ</t>
  </si>
  <si>
    <t>МАКС</t>
  </si>
  <si>
    <t>Среднее арифметическое массива:</t>
  </si>
  <si>
    <t xml:space="preserve">  Использ. формула:</t>
  </si>
  <si>
    <t>=СРЗНАЧ(E29:J34)</t>
  </si>
  <si>
    <t>Где  $F$37 - абсолют адрес</t>
  </si>
  <si>
    <t>среднего значения</t>
  </si>
  <si>
    <t>Количество чисел, больших среднего</t>
  </si>
  <si>
    <t>штук</t>
  </si>
  <si>
    <t>=СУММ(B40:G45)</t>
  </si>
  <si>
    <t xml:space="preserve">    Технология работы с числовой информацией на ПЭВМ</t>
  </si>
  <si>
    <t>Число</t>
  </si>
  <si>
    <t>Римское</t>
  </si>
  <si>
    <t>Лог натур</t>
  </si>
  <si>
    <t>Лог десят</t>
  </si>
  <si>
    <t>Лог осн 2</t>
  </si>
  <si>
    <t>Лог осн 3</t>
  </si>
  <si>
    <t>Квадрат</t>
  </si>
  <si>
    <t>Куб</t>
  </si>
  <si>
    <t>E в степени</t>
  </si>
  <si>
    <t>2 в степени</t>
  </si>
  <si>
    <t>Кор кв из</t>
  </si>
  <si>
    <t>Для создания аналога таблицы воспользоваться:</t>
  </si>
  <si>
    <t>1)  "Мастером функций"</t>
  </si>
  <si>
    <t>2)  Методом копирования, с помощью "буксировки" образца за "угол"</t>
  </si>
  <si>
    <t>3)  Быстрое копирование - 2-й клик по маленькому квадратику в углу формулы</t>
  </si>
  <si>
    <t>Создание тестов</t>
  </si>
  <si>
    <t>Лабораторные работы по физике</t>
  </si>
  <si>
    <t>Исследовать линейное уравнение  аХ = в</t>
  </si>
  <si>
    <t>Исследование заключается в получении 3-х различных вариантов решений:</t>
  </si>
  <si>
    <t>Отсутствие корней при а=0, но в не= 0, то есть на 0 делить нельзя: 0х=5</t>
  </si>
  <si>
    <t>Исходные данные:</t>
  </si>
  <si>
    <t>Переменн.</t>
  </si>
  <si>
    <t>1 вариант</t>
  </si>
  <si>
    <t>2 вариант</t>
  </si>
  <si>
    <t>3 вариант</t>
  </si>
  <si>
    <t>4 вариант контроля алгоритма</t>
  </si>
  <si>
    <t>нет корней</t>
  </si>
  <si>
    <t xml:space="preserve">Формула для ячейки В12: </t>
  </si>
  <si>
    <r>
      <t>Исследовать квадратное уравнение  аХ</t>
    </r>
    <r>
      <rPr>
        <b/>
        <i/>
        <vertAlign val="superscript"/>
        <sz val="10"/>
        <rFont val="Arial Cyr"/>
        <family val="2"/>
      </rPr>
      <t>2</t>
    </r>
    <r>
      <rPr>
        <b/>
        <i/>
        <sz val="10"/>
        <rFont val="Arial Cyr"/>
        <family val="2"/>
      </rPr>
      <t xml:space="preserve"> + вХ + с = 0</t>
    </r>
  </si>
  <si>
    <t>Единственный корень - при Дискрим  равном 0, можно считать:   х1 = х2</t>
  </si>
  <si>
    <t>Два различных корня при Дискрим больше 0,  поэтому  х1 не равно х2.</t>
  </si>
  <si>
    <t>кол-во ст</t>
  </si>
  <si>
    <t>Коэфф В</t>
  </si>
  <si>
    <t>Перс надб</t>
  </si>
  <si>
    <t>Зарпл на 1</t>
  </si>
  <si>
    <t>К=</t>
  </si>
  <si>
    <t>В=</t>
  </si>
  <si>
    <t>Директор</t>
  </si>
  <si>
    <t>Завучи</t>
  </si>
  <si>
    <t>Зарплата</t>
  </si>
  <si>
    <t>Учителя</t>
  </si>
  <si>
    <t>технички</t>
  </si>
  <si>
    <t>Лаборанты</t>
  </si>
  <si>
    <t>Технички</t>
  </si>
  <si>
    <t>Бухгалтер</t>
  </si>
  <si>
    <t>Учащихся</t>
  </si>
  <si>
    <t>Сбор</t>
  </si>
  <si>
    <t>С одного</t>
  </si>
  <si>
    <t>в месяц</t>
  </si>
  <si>
    <t>Классов</t>
  </si>
  <si>
    <t>За год</t>
  </si>
  <si>
    <t>в поле "Значение" наберите искомый результат 10000;</t>
  </si>
  <si>
    <t xml:space="preserve">Анализ задачи показывает, что с помощью Excel можно решать линейные уравнения. Конечно, такое уравнение может решить любой школьник. Однако, благодаря этому простому примеру стало, очевидным, что поиск значения параметра формулы, удовлетворяющего ее конкретному значению, - это не что иное, как численное решение уравнений. </t>
  </si>
  <si>
    <t>Другими словами, используя Excel, можно решать любые уравнения с одной переменной.</t>
  </si>
  <si>
    <t>Необходимо определить, какими должны быть оклады сотрудников частной школы.</t>
  </si>
  <si>
    <r>
      <t>2</t>
    </r>
    <r>
      <rPr>
        <b/>
        <vertAlign val="superscript"/>
        <sz val="10"/>
        <rFont val="Arial Cyr"/>
        <family val="2"/>
      </rPr>
      <t>16</t>
    </r>
  </si>
  <si>
    <t xml:space="preserve">   Для обработки  числовых данных.</t>
  </si>
  <si>
    <t xml:space="preserve">Ввод числовых и текстовых, графических  данных, </t>
  </si>
  <si>
    <t xml:space="preserve"> + по 5</t>
  </si>
  <si>
    <t>=2*a</t>
  </si>
  <si>
    <t>Куб а3</t>
  </si>
  <si>
    <t>Образец  3</t>
  </si>
  <si>
    <t>Примеры</t>
  </si>
  <si>
    <t xml:space="preserve"> Некоторые примеры обработки числовых данных на ПЭВМ:</t>
  </si>
  <si>
    <t xml:space="preserve">       Образец  5</t>
  </si>
  <si>
    <t>То есть надо : 1) задать Х  и   У          2) обратиться к МАСТЕРУ для построения графика</t>
  </si>
  <si>
    <t xml:space="preserve">Х-любое </t>
  </si>
  <si>
    <t>Задача на ветвление. Алгебраическое содержание.</t>
  </si>
  <si>
    <t xml:space="preserve">        Образец  8</t>
  </si>
  <si>
    <t xml:space="preserve">        Образец   9</t>
  </si>
  <si>
    <t>Решение.</t>
  </si>
  <si>
    <t>=a^2</t>
  </si>
  <si>
    <t>Исх числа</t>
  </si>
  <si>
    <t>Операции над числами</t>
  </si>
  <si>
    <t>3 в степен</t>
  </si>
  <si>
    <t>Вид 2 (задача 2) - диаграмма столбчатая (вертикальная)</t>
  </si>
  <si>
    <r>
      <t>у1=Х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+4Х+3</t>
    </r>
  </si>
  <si>
    <r>
      <t>D=b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>-4ac</t>
    </r>
  </si>
  <si>
    <r>
      <t>в общем виде на примере исследования функции у = х</t>
    </r>
    <r>
      <rPr>
        <b/>
        <vertAlign val="superscript"/>
        <sz val="11"/>
        <rFont val="Arial Cyr"/>
        <family val="2"/>
      </rPr>
      <t>4</t>
    </r>
    <r>
      <rPr>
        <b/>
        <sz val="11"/>
        <rFont val="Arial Cyr"/>
        <family val="2"/>
      </rPr>
      <t xml:space="preserve"> - 5х</t>
    </r>
    <r>
      <rPr>
        <b/>
        <vertAlign val="superscript"/>
        <sz val="11"/>
        <rFont val="Arial Cyr"/>
        <family val="2"/>
      </rPr>
      <t>2</t>
    </r>
    <r>
      <rPr>
        <b/>
        <sz val="11"/>
        <rFont val="Arial Cyr"/>
        <family val="2"/>
      </rPr>
      <t xml:space="preserve"> + 4</t>
    </r>
  </si>
  <si>
    <r>
      <t>Запишем уравнение функции в общем виде у = ах</t>
    </r>
    <r>
      <rPr>
        <vertAlign val="superscript"/>
        <sz val="10"/>
        <rFont val="Arial Cyr"/>
        <family val="2"/>
      </rPr>
      <t>4</t>
    </r>
    <r>
      <rPr>
        <sz val="10"/>
        <rFont val="Arial Cyr"/>
        <family val="2"/>
      </rPr>
      <t xml:space="preserve"> + вх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+ сх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 xml:space="preserve"> + dx + e</t>
    </r>
  </si>
  <si>
    <r>
      <t xml:space="preserve">для вычисления количества элементов можно использовать и функцию </t>
    </r>
    <r>
      <rPr>
        <b/>
        <sz val="10"/>
        <rFont val="Arial Cyr"/>
        <family val="2"/>
      </rPr>
      <t>СЧЕТЕСЛИ</t>
    </r>
  </si>
  <si>
    <r>
      <t>Построим модель решения этой задачи. За основу возьмем оклад технички, а остальные оклады будем вычислять, исходя из него: во столько-то раз или на столько-то больше. Говоря математическим языком, каждый оклад является линейной функцией от оклада санитарки: Ai*С+В</t>
    </r>
    <r>
      <rPr>
        <vertAlign val="subscript"/>
        <sz val="10"/>
        <rFont val="Arial Cyr"/>
        <family val="0"/>
      </rPr>
      <t>i</t>
    </r>
    <r>
      <rPr>
        <sz val="10"/>
        <rFont val="Arial Cyr"/>
        <family val="0"/>
      </rPr>
      <t>, где С - оклад технички; А</t>
    </r>
    <r>
      <rPr>
        <vertAlign val="subscript"/>
        <sz val="10"/>
        <rFont val="Arial Cyr"/>
        <family val="0"/>
      </rPr>
      <t>i</t>
    </r>
    <r>
      <rPr>
        <sz val="10"/>
        <rFont val="Arial Cyr"/>
        <family val="0"/>
      </rPr>
      <t xml:space="preserve"> и В</t>
    </r>
    <r>
      <rPr>
        <vertAlign val="subscript"/>
        <sz val="10"/>
        <rFont val="Arial Cyr"/>
        <family val="0"/>
      </rPr>
      <t>i</t>
    </r>
    <r>
      <rPr>
        <sz val="10"/>
        <rFont val="Arial Cyr"/>
        <family val="0"/>
      </rPr>
      <t xml:space="preserve"> - коэффициенты, которые для каждой должности определяют следующим образом:</t>
    </r>
  </si>
  <si>
    <r>
      <t>заведующий хозяйством - на 40 грн. больше медсестры (А</t>
    </r>
    <r>
      <rPr>
        <vertAlign val="subscript"/>
        <sz val="10"/>
        <rFont val="Arial Cyr"/>
        <family val="0"/>
      </rPr>
      <t>6</t>
    </r>
    <r>
      <rPr>
        <sz val="10"/>
        <rFont val="Arial Cyr"/>
        <family val="0"/>
      </rPr>
      <t>=1,5; В</t>
    </r>
    <r>
      <rPr>
        <vertAlign val="subscript"/>
        <sz val="10"/>
        <rFont val="Arial Cyr"/>
        <family val="0"/>
      </rPr>
      <t>6</t>
    </r>
    <r>
      <rPr>
        <sz val="10"/>
        <rFont val="Arial Cyr"/>
        <family val="0"/>
      </rPr>
      <t>=40);</t>
    </r>
  </si>
  <si>
    <t>Зная количество человек на каждой должности, нашу модель можно записать как уравнение</t>
  </si>
  <si>
    <r>
      <t>N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*A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*C+N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*(A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*C+B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)+...+N</t>
    </r>
    <r>
      <rPr>
        <vertAlign val="subscript"/>
        <sz val="10"/>
        <rFont val="Arial Cyr"/>
        <family val="0"/>
      </rPr>
      <t>8</t>
    </r>
    <r>
      <rPr>
        <sz val="10"/>
        <rFont val="Arial Cyr"/>
        <family val="0"/>
      </rPr>
      <t>*(A</t>
    </r>
    <r>
      <rPr>
        <vertAlign val="subscript"/>
        <sz val="10"/>
        <rFont val="Arial Cyr"/>
        <family val="0"/>
      </rPr>
      <t>8</t>
    </r>
    <r>
      <rPr>
        <sz val="10"/>
        <rFont val="Arial Cyr"/>
        <family val="0"/>
      </rPr>
      <t>*C+B</t>
    </r>
    <r>
      <rPr>
        <vertAlign val="subscript"/>
        <sz val="10"/>
        <rFont val="Arial Cyr"/>
        <family val="0"/>
      </rPr>
      <t>8</t>
    </r>
    <r>
      <rPr>
        <sz val="10"/>
        <rFont val="Arial Cyr"/>
        <family val="0"/>
      </rPr>
      <t>) = 10000,</t>
    </r>
  </si>
  <si>
    <r>
      <t>В этом уравнении нам известны A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...A</t>
    </r>
    <r>
      <rPr>
        <vertAlign val="subscript"/>
        <sz val="10"/>
        <rFont val="Arial Cyr"/>
        <family val="0"/>
      </rPr>
      <t>8</t>
    </r>
    <r>
      <rPr>
        <sz val="10"/>
        <rFont val="Arial Cyr"/>
        <family val="0"/>
      </rPr>
      <t>, B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...B</t>
    </r>
    <r>
      <rPr>
        <vertAlign val="subscript"/>
        <sz val="10"/>
        <rFont val="Arial Cyr"/>
        <family val="0"/>
      </rPr>
      <t>8</t>
    </r>
    <r>
      <rPr>
        <sz val="10"/>
        <rFont val="Arial Cyr"/>
        <family val="0"/>
      </rPr>
      <t xml:space="preserve"> и N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... N</t>
    </r>
    <r>
      <rPr>
        <vertAlign val="subscript"/>
        <sz val="10"/>
        <rFont val="Arial Cyr"/>
        <family val="0"/>
      </rPr>
      <t>8</t>
    </r>
    <r>
      <rPr>
        <sz val="10"/>
        <rFont val="Arial Cyr"/>
        <family val="0"/>
      </rPr>
      <t>, а С неизвестно.</t>
    </r>
  </si>
  <si>
    <t xml:space="preserve">Анализ уравнения показывает, что задача составления расписания свелась к решению линейного уравнения относительно С. Решим его. </t>
  </si>
  <si>
    <t>Задача на применение функции "ПОДБОР ПАРАМЕТРА" из меню СЕРВИС</t>
  </si>
  <si>
    <t>Надбавка=</t>
  </si>
  <si>
    <t>Определите оклад технички так, чтобы расчетный фонд был равен заданному:</t>
  </si>
  <si>
    <t>Сохраните таблицу в личном каталоге(папке) под именем school1-4.xls.</t>
  </si>
  <si>
    <r>
      <t>лаборант получает в 1,5 раза больше технички (А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=1,5; В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=0);</t>
    </r>
  </si>
  <si>
    <r>
      <t>учитель - в 3 раза больше технички (В</t>
    </r>
    <r>
      <rPr>
        <vertAlign val="subscript"/>
        <sz val="10"/>
        <rFont val="Arial Cyr"/>
        <family val="0"/>
      </rPr>
      <t>3</t>
    </r>
    <r>
      <rPr>
        <sz val="10"/>
        <rFont val="Arial Cyr"/>
        <family val="0"/>
      </rPr>
      <t>=0; А</t>
    </r>
    <r>
      <rPr>
        <vertAlign val="subscript"/>
        <sz val="10"/>
        <rFont val="Arial Cyr"/>
        <family val="0"/>
      </rPr>
      <t>3</t>
    </r>
    <r>
      <rPr>
        <sz val="10"/>
        <rFont val="Arial Cyr"/>
        <family val="0"/>
      </rPr>
      <t>=3);</t>
    </r>
  </si>
  <si>
    <r>
      <t>где N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 xml:space="preserve"> - число техничек, N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 xml:space="preserve"> - число лаборантов и т.д.</t>
    </r>
  </si>
  <si>
    <r>
      <t>директор - на 600 руб. больше, чем завуч (А</t>
    </r>
    <r>
      <rPr>
        <vertAlign val="subscript"/>
        <sz val="10"/>
        <rFont val="Arial Cyr"/>
        <family val="0"/>
      </rPr>
      <t>4</t>
    </r>
    <r>
      <rPr>
        <sz val="10"/>
        <rFont val="Arial Cyr"/>
        <family val="0"/>
      </rPr>
      <t>=3; B4=30);</t>
    </r>
  </si>
  <si>
    <r>
      <t>директор - в 4 раза больше технички (А</t>
    </r>
    <r>
      <rPr>
        <vertAlign val="subscript"/>
        <sz val="10"/>
        <rFont val="Arial Cyr"/>
        <family val="0"/>
      </rPr>
      <t>7</t>
    </r>
    <r>
      <rPr>
        <sz val="10"/>
        <rFont val="Arial Cyr"/>
        <family val="0"/>
      </rPr>
      <t>=4; В</t>
    </r>
    <r>
      <rPr>
        <vertAlign val="subscript"/>
        <sz val="10"/>
        <rFont val="Arial Cyr"/>
        <family val="0"/>
      </rPr>
      <t>7</t>
    </r>
    <r>
      <rPr>
        <sz val="10"/>
        <rFont val="Arial Cyr"/>
        <family val="0"/>
      </rPr>
      <t>=0);</t>
    </r>
  </si>
  <si>
    <t>Кредит</t>
  </si>
  <si>
    <t>Заказ</t>
  </si>
  <si>
    <t>Остаток</t>
  </si>
  <si>
    <t xml:space="preserve">Андреев А.А.        </t>
  </si>
  <si>
    <t xml:space="preserve">Демьянова  И.И.   </t>
  </si>
  <si>
    <t xml:space="preserve">Зверев   Л.Л.          </t>
  </si>
  <si>
    <t>Таблица умножения (абсолютные адреса) и автосуммирование</t>
  </si>
  <si>
    <t>Построение графиков сложных функций</t>
  </si>
  <si>
    <t>Классный журнал</t>
  </si>
  <si>
    <t>Анализ контрольной работы</t>
  </si>
  <si>
    <t>Подбор параметра</t>
  </si>
  <si>
    <t>Выборка остатоков более 1000 р.</t>
  </si>
  <si>
    <r>
      <t>Калькулятор</t>
    </r>
    <r>
      <rPr>
        <sz val="10"/>
        <rFont val="Arial Cyr"/>
        <family val="0"/>
      </rPr>
      <t xml:space="preserve">  встроенный в программу Windows 95/98/Ме/2000/ХР</t>
    </r>
  </si>
  <si>
    <r>
      <t>Электронные таблицы</t>
    </r>
    <r>
      <rPr>
        <sz val="10"/>
        <rFont val="Arial Cyr"/>
        <family val="0"/>
      </rPr>
      <t>: SC2, SC4, QPRO-5, LOTUS 1-2-3, EXCEL 95/97/2000/ХР</t>
    </r>
  </si>
  <si>
    <r>
      <t xml:space="preserve">Базы данных: </t>
    </r>
    <r>
      <rPr>
        <sz val="10"/>
        <rFont val="Arial Cyr"/>
        <family val="2"/>
      </rPr>
      <t>Парадокс, DBASE**, CLARION, CLIPPER, DЕLPHI, FOXPRO, ACCESS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</si>
</sst>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\ &quot;Din.&quot;_);\(#,##0\ &quot;Din.&quot;\)"/>
    <numFmt numFmtId="170" formatCode="#,##0\ &quot;Din.&quot;_);[Red]\(#,##0\ &quot;Din.&quot;\)"/>
    <numFmt numFmtId="171" formatCode="#,##0.00\ &quot;Din.&quot;_);\(#,##0.00\ &quot;Din.&quot;\)"/>
    <numFmt numFmtId="172" formatCode="#,##0.00\ &quot;Din.&quot;_);[Red]\(#,##0.00\ &quot;Din.&quot;\)"/>
    <numFmt numFmtId="173" formatCode="_ * #,##0_)\ &quot;Din.&quot;_ ;_ * \(#,##0\)\ &quot;Din.&quot;_ ;_ * &quot;-&quot;_)\ &quot;Din.&quot;_ ;_ @_ "/>
    <numFmt numFmtId="174" formatCode="_ * #,##0_)\ _D_i_n_._ ;_ * \(#,##0\)\ _D_i_n_._ ;_ * &quot;-&quot;_)\ _D_i_n_._ ;_ @_ "/>
    <numFmt numFmtId="175" formatCode="_ * #,##0.00_)\ &quot;Din.&quot;_ ;_ * \(#,##0.00\)\ &quot;Din.&quot;_ ;_ * &quot;-&quot;??_)\ &quot;Din.&quot;_ ;_ @_ "/>
    <numFmt numFmtId="176" formatCode="_ * #,##0.00_)\ _D_i_n_._ ;_ * \(#,##0.00\)\ _D_i_n_._ ;_ * &quot;-&quot;??_)\ _D_i_n_._ ;_ @_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00000"/>
    <numFmt numFmtId="181" formatCode="[&lt;=9999999]###\-####;\(###\)\ ###\-####"/>
    <numFmt numFmtId="182" formatCode="[Red][=5]General;[Blue][=4]General;[Green]General"/>
    <numFmt numFmtId="183" formatCode="0.00000000"/>
    <numFmt numFmtId="184" formatCode="0.0000000"/>
    <numFmt numFmtId="185" formatCode="0.0%"/>
  </numFmts>
  <fonts count="97">
    <font>
      <sz val="10"/>
      <name val="Arial Cyr"/>
      <family val="0"/>
    </font>
    <font>
      <sz val="8.5"/>
      <name val="Arial Cyr"/>
      <family val="0"/>
    </font>
    <font>
      <sz val="8.75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vertAlign val="superscript"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i/>
      <vertAlign val="superscript"/>
      <sz val="10"/>
      <name val="Arial Cyr"/>
      <family val="2"/>
    </font>
    <font>
      <b/>
      <sz val="10"/>
      <color indexed="12"/>
      <name val="Arial Cyr"/>
      <family val="2"/>
    </font>
    <font>
      <sz val="8"/>
      <name val="Tahoma"/>
      <family val="0"/>
    </font>
    <font>
      <sz val="11.75"/>
      <name val="Arial Cyr"/>
      <family val="0"/>
    </font>
    <font>
      <b/>
      <sz val="9"/>
      <name val="Arial Cyr"/>
      <family val="2"/>
    </font>
    <font>
      <b/>
      <sz val="9.75"/>
      <name val="Arial Cyr"/>
      <family val="0"/>
    </font>
    <font>
      <sz val="9.75"/>
      <name val="Arial Cyr"/>
      <family val="0"/>
    </font>
    <font>
      <sz val="9.25"/>
      <name val="Arial Cyr"/>
      <family val="0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vertAlign val="subscript"/>
      <sz val="10"/>
      <name val="Arial Cyr"/>
      <family val="2"/>
    </font>
    <font>
      <vertAlign val="subscript"/>
      <sz val="10"/>
      <name val="Arial Cyr"/>
      <family val="2"/>
    </font>
    <font>
      <b/>
      <sz val="14"/>
      <color indexed="14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b/>
      <i/>
      <sz val="14"/>
      <color indexed="10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b/>
      <sz val="26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name val="Arial Cyr"/>
      <family val="0"/>
    </font>
    <font>
      <b/>
      <sz val="14"/>
      <color indexed="10"/>
      <name val="Arial Cyr"/>
      <family val="2"/>
    </font>
    <font>
      <b/>
      <sz val="20"/>
      <name val="Arial Cyr"/>
      <family val="2"/>
    </font>
    <font>
      <b/>
      <vertAlign val="subscript"/>
      <sz val="12"/>
      <name val="Arial Cyr"/>
      <family val="2"/>
    </font>
    <font>
      <b/>
      <vertAlign val="superscript"/>
      <sz val="12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color indexed="53"/>
      <name val="Arial Cyr"/>
      <family val="2"/>
    </font>
    <font>
      <b/>
      <sz val="14"/>
      <name val="Arial Cyr"/>
      <family val="2"/>
    </font>
    <font>
      <sz val="7"/>
      <name val="Arial Cyr"/>
      <family val="2"/>
    </font>
    <font>
      <sz val="2.75"/>
      <name val="Arial Cyr"/>
      <family val="0"/>
    </font>
    <font>
      <sz val="3.25"/>
      <name val="Arial Cyr"/>
      <family val="0"/>
    </font>
    <font>
      <sz val="3.75"/>
      <name val="Arial Cyr"/>
      <family val="0"/>
    </font>
    <font>
      <sz val="3.5"/>
      <name val="Arial Cyr"/>
      <family val="0"/>
    </font>
    <font>
      <sz val="9.5"/>
      <name val="Arial Cyr"/>
      <family val="0"/>
    </font>
    <font>
      <b/>
      <vertAlign val="superscript"/>
      <sz val="10"/>
      <name val="Arial Cyr"/>
      <family val="2"/>
    </font>
    <font>
      <b/>
      <i/>
      <sz val="14"/>
      <name val="Arial Cyr"/>
      <family val="2"/>
    </font>
    <font>
      <b/>
      <sz val="8"/>
      <name val="Tahoma"/>
      <family val="0"/>
    </font>
    <font>
      <sz val="5"/>
      <name val="Arial Cyr"/>
      <family val="0"/>
    </font>
    <font>
      <sz val="4"/>
      <name val="Arial Cyr"/>
      <family val="0"/>
    </font>
    <font>
      <i/>
      <sz val="22"/>
      <name val="Arial Cyr"/>
      <family val="0"/>
    </font>
    <font>
      <b/>
      <sz val="16"/>
      <name val="Tahoma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1"/>
      <name val="Arial Cyr"/>
      <family val="2"/>
    </font>
    <font>
      <b/>
      <i/>
      <sz val="11"/>
      <name val="Arial Cyr"/>
      <family val="2"/>
    </font>
    <font>
      <b/>
      <i/>
      <sz val="9"/>
      <name val="Arial Cyr"/>
      <family val="2"/>
    </font>
    <font>
      <b/>
      <sz val="28"/>
      <name val="Arial Cyr"/>
      <family val="2"/>
    </font>
    <font>
      <u val="single"/>
      <sz val="10"/>
      <name val="Arial Cyr"/>
      <family val="2"/>
    </font>
    <font>
      <b/>
      <i/>
      <sz val="10"/>
      <color indexed="8"/>
      <name val="Arial Cyr"/>
      <family val="2"/>
    </font>
    <font>
      <b/>
      <i/>
      <sz val="12"/>
      <color indexed="8"/>
      <name val="Arial Cyr"/>
      <family val="2"/>
    </font>
    <font>
      <b/>
      <i/>
      <vertAlign val="superscript"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22"/>
      <color indexed="8"/>
      <name val="Arial Cyr"/>
      <family val="2"/>
    </font>
    <font>
      <b/>
      <i/>
      <u val="single"/>
      <sz val="12"/>
      <color indexed="8"/>
      <name val="Arial Cyr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b/>
      <sz val="16"/>
      <color indexed="8"/>
      <name val="Arial Cyr"/>
      <family val="2"/>
    </font>
    <font>
      <b/>
      <sz val="18"/>
      <color indexed="8"/>
      <name val="Arial Cyr"/>
      <family val="2"/>
    </font>
    <font>
      <i/>
      <sz val="14"/>
      <color indexed="8"/>
      <name val="Arial Cyr"/>
      <family val="2"/>
    </font>
    <font>
      <i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22"/>
      <name val="Arial Cyr"/>
      <family val="2"/>
    </font>
    <font>
      <b/>
      <i/>
      <sz val="19"/>
      <name val="Arial Cyr"/>
      <family val="2"/>
    </font>
    <font>
      <i/>
      <sz val="18"/>
      <name val="Arial Cyr"/>
      <family val="2"/>
    </font>
    <font>
      <b/>
      <vertAlign val="subscript"/>
      <sz val="8"/>
      <name val="Arial Cyr"/>
      <family val="2"/>
    </font>
    <font>
      <vertAlign val="subscript"/>
      <sz val="8"/>
      <name val="Arial Cyr"/>
      <family val="2"/>
    </font>
    <font>
      <b/>
      <vertAlign val="subscript"/>
      <sz val="10.5"/>
      <name val="Arial Cyr"/>
      <family val="2"/>
    </font>
    <font>
      <b/>
      <vertAlign val="subscript"/>
      <sz val="7.5"/>
      <name val="Arial Cyr"/>
      <family val="2"/>
    </font>
    <font>
      <b/>
      <i/>
      <u val="single"/>
      <sz val="12"/>
      <name val="Arial Cyr"/>
      <family val="2"/>
    </font>
    <font>
      <i/>
      <sz val="12"/>
      <name val="Arial Cyr"/>
      <family val="2"/>
    </font>
    <font>
      <b/>
      <i/>
      <sz val="8"/>
      <name val="Arial Cyr"/>
      <family val="2"/>
    </font>
    <font>
      <b/>
      <u val="single"/>
      <sz val="12"/>
      <name val="Arial Cyr"/>
      <family val="2"/>
    </font>
    <font>
      <sz val="14"/>
      <name val="Arial Cyr"/>
      <family val="0"/>
    </font>
    <font>
      <b/>
      <u val="single"/>
      <sz val="11"/>
      <name val="Arial Cyr"/>
      <family val="2"/>
    </font>
    <font>
      <b/>
      <u val="single"/>
      <sz val="14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medium"/>
      <top style="thin">
        <color indexed="15"/>
      </top>
      <bottom>
        <color indexed="63"/>
      </bottom>
    </border>
    <border>
      <left style="medium"/>
      <right>
        <color indexed="63"/>
      </right>
      <top style="thin">
        <color indexed="15"/>
      </top>
      <bottom style="medium"/>
    </border>
    <border>
      <left>
        <color indexed="63"/>
      </left>
      <right style="medium"/>
      <top style="thin">
        <color indexed="1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20"/>
      </bottom>
    </border>
    <border>
      <left>
        <color indexed="63"/>
      </left>
      <right>
        <color indexed="63"/>
      </right>
      <top style="medium"/>
      <bottom style="thin">
        <color indexed="20"/>
      </bottom>
    </border>
    <border>
      <left>
        <color indexed="63"/>
      </left>
      <right style="medium"/>
      <top style="medium"/>
      <bottom style="thin">
        <color indexed="20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" borderId="12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1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8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0" fillId="3" borderId="1" xfId="0" applyFill="1" applyBorder="1" applyAlignment="1">
      <alignment/>
    </xf>
    <xf numFmtId="49" fontId="0" fillId="0" borderId="0" xfId="0" applyNumberFormat="1" applyAlignment="1">
      <alignment/>
    </xf>
    <xf numFmtId="0" fontId="33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 horizontal="left"/>
    </xf>
    <xf numFmtId="0" fontId="16" fillId="0" borderId="0" xfId="0" applyFont="1" applyAlignment="1" quotePrefix="1">
      <alignment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0" fontId="0" fillId="0" borderId="0" xfId="0" applyNumberFormat="1" applyAlignment="1">
      <alignment/>
    </xf>
    <xf numFmtId="0" fontId="41" fillId="0" borderId="6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4" fillId="0" borderId="21" xfId="19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0" xfId="0" applyFont="1" applyAlignment="1">
      <alignment/>
    </xf>
    <xf numFmtId="0" fontId="34" fillId="0" borderId="0" xfId="15" applyAlignment="1">
      <alignment/>
    </xf>
    <xf numFmtId="0" fontId="4" fillId="0" borderId="0" xfId="0" applyFont="1" applyFill="1" applyAlignment="1">
      <alignment horizontal="center"/>
    </xf>
    <xf numFmtId="2" fontId="4" fillId="0" borderId="24" xfId="0" applyNumberFormat="1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0" xfId="0" applyAlignment="1" quotePrefix="1">
      <alignment horizontal="left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9" xfId="0" applyNumberFormat="1" applyFill="1" applyBorder="1" applyAlignment="1">
      <alignment/>
    </xf>
    <xf numFmtId="43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43" fontId="0" fillId="0" borderId="5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43" fontId="0" fillId="0" borderId="7" xfId="0" applyNumberFormat="1" applyFill="1" applyBorder="1" applyAlignment="1">
      <alignment/>
    </xf>
    <xf numFmtId="14" fontId="0" fillId="0" borderId="7" xfId="0" applyNumberFormat="1" applyFill="1" applyBorder="1" applyAlignment="1">
      <alignment/>
    </xf>
    <xf numFmtId="43" fontId="0" fillId="0" borderId="8" xfId="0" applyNumberForma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5" borderId="0" xfId="0" applyFill="1" applyAlignment="1">
      <alignment/>
    </xf>
    <xf numFmtId="0" fontId="38" fillId="0" borderId="0" xfId="0" applyFont="1" applyAlignment="1">
      <alignment/>
    </xf>
    <xf numFmtId="185" fontId="0" fillId="0" borderId="0" xfId="19" applyNumberFormat="1" applyAlignment="1">
      <alignment/>
    </xf>
    <xf numFmtId="0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9" fillId="6" borderId="0" xfId="0" applyFont="1" applyFill="1" applyBorder="1" applyAlignment="1">
      <alignment/>
    </xf>
    <xf numFmtId="0" fontId="59" fillId="6" borderId="32" xfId="0" applyFont="1" applyFill="1" applyBorder="1" applyAlignment="1">
      <alignment/>
    </xf>
    <xf numFmtId="0" fontId="59" fillId="6" borderId="33" xfId="0" applyFont="1" applyFill="1" applyBorder="1" applyAlignment="1">
      <alignment/>
    </xf>
    <xf numFmtId="0" fontId="60" fillId="6" borderId="0" xfId="0" applyFont="1" applyFill="1" applyBorder="1" applyAlignment="1">
      <alignment horizontal="center"/>
    </xf>
    <xf numFmtId="44" fontId="0" fillId="0" borderId="1" xfId="16" applyBorder="1" applyAlignment="1">
      <alignment/>
    </xf>
    <xf numFmtId="0" fontId="0" fillId="0" borderId="0" xfId="0" applyAlignment="1">
      <alignment horizontal="left" indent="1"/>
    </xf>
    <xf numFmtId="0" fontId="4" fillId="0" borderId="7" xfId="0" applyFont="1" applyBorder="1" applyAlignment="1">
      <alignment/>
    </xf>
    <xf numFmtId="0" fontId="8" fillId="0" borderId="0" xfId="0" applyFont="1" applyBorder="1" applyAlignment="1">
      <alignment/>
    </xf>
    <xf numFmtId="20" fontId="0" fillId="0" borderId="1" xfId="0" applyNumberFormat="1" applyBorder="1" applyAlignment="1">
      <alignment/>
    </xf>
    <xf numFmtId="1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/>
    </xf>
    <xf numFmtId="44" fontId="0" fillId="0" borderId="1" xfId="16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4" fontId="41" fillId="0" borderId="1" xfId="0" applyNumberFormat="1" applyFont="1" applyBorder="1" applyAlignment="1">
      <alignment horizontal="center"/>
    </xf>
    <xf numFmtId="14" fontId="41" fillId="0" borderId="1" xfId="0" applyNumberFormat="1" applyFont="1" applyBorder="1" applyAlignment="1">
      <alignment/>
    </xf>
    <xf numFmtId="0" fontId="4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4" fillId="3" borderId="10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16" fillId="3" borderId="6" xfId="0" applyFont="1" applyFill="1" applyBorder="1" applyAlignment="1">
      <alignment/>
    </xf>
    <xf numFmtId="0" fontId="4" fillId="3" borderId="7" xfId="0" applyFont="1" applyFill="1" applyBorder="1" applyAlignment="1" quotePrefix="1">
      <alignment horizontal="center"/>
    </xf>
    <xf numFmtId="0" fontId="4" fillId="3" borderId="6" xfId="0" applyFont="1" applyFill="1" applyBorder="1" applyAlignment="1" quotePrefix="1">
      <alignment horizontal="center"/>
    </xf>
    <xf numFmtId="0" fontId="4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0" fillId="3" borderId="4" xfId="0" applyFill="1" applyBorder="1" applyAlignment="1">
      <alignment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3" borderId="2" xfId="0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42" fillId="0" borderId="0" xfId="0" applyFont="1" applyAlignment="1">
      <alignment/>
    </xf>
    <xf numFmtId="0" fontId="0" fillId="3" borderId="0" xfId="0" applyFont="1" applyFill="1" applyAlignment="1">
      <alignment/>
    </xf>
    <xf numFmtId="0" fontId="45" fillId="3" borderId="0" xfId="0" applyFont="1" applyFill="1" applyAlignment="1">
      <alignment horizontal="center"/>
    </xf>
    <xf numFmtId="0" fontId="4" fillId="8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0" fillId="3" borderId="36" xfId="0" applyFill="1" applyBorder="1" applyAlignment="1">
      <alignment/>
    </xf>
    <xf numFmtId="0" fontId="0" fillId="3" borderId="15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37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/>
    </xf>
    <xf numFmtId="0" fontId="42" fillId="3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45" fillId="3" borderId="0" xfId="0" applyFont="1" applyFill="1" applyAlignment="1">
      <alignment/>
    </xf>
    <xf numFmtId="0" fontId="0" fillId="0" borderId="0" xfId="0" applyFont="1" applyAlignment="1" quotePrefix="1">
      <alignment/>
    </xf>
    <xf numFmtId="0" fontId="4" fillId="3" borderId="9" xfId="0" applyFont="1" applyFill="1" applyBorder="1" applyAlignment="1" quotePrefix="1">
      <alignment horizontal="center"/>
    </xf>
    <xf numFmtId="0" fontId="4" fillId="3" borderId="10" xfId="0" applyFont="1" applyFill="1" applyBorder="1" applyAlignment="1" quotePrefix="1">
      <alignment horizontal="center"/>
    </xf>
    <xf numFmtId="0" fontId="4" fillId="3" borderId="11" xfId="0" applyFont="1" applyFill="1" applyBorder="1" applyAlignment="1" quotePrefix="1">
      <alignment horizontal="center"/>
    </xf>
    <xf numFmtId="0" fontId="4" fillId="3" borderId="4" xfId="0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4" fillId="3" borderId="5" xfId="0" applyFont="1" applyFill="1" applyBorder="1" applyAlignment="1" quotePrefix="1">
      <alignment horizontal="center"/>
    </xf>
    <xf numFmtId="0" fontId="4" fillId="3" borderId="8" xfId="0" applyFont="1" applyFill="1" applyBorder="1" applyAlignment="1" quotePrefix="1">
      <alignment horizontal="center"/>
    </xf>
    <xf numFmtId="0" fontId="4" fillId="3" borderId="1" xfId="0" applyFont="1" applyFill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Fill="1" applyBorder="1" applyAlignment="1">
      <alignment/>
    </xf>
    <xf numFmtId="0" fontId="4" fillId="3" borderId="9" xfId="0" applyFont="1" applyFill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7" borderId="9" xfId="0" applyFont="1" applyFill="1" applyBorder="1" applyAlignment="1" quotePrefix="1">
      <alignment horizontal="center"/>
    </xf>
    <xf numFmtId="0" fontId="4" fillId="7" borderId="10" xfId="0" applyFont="1" applyFill="1" applyBorder="1" applyAlignment="1" quotePrefix="1">
      <alignment horizontal="center"/>
    </xf>
    <xf numFmtId="0" fontId="4" fillId="7" borderId="11" xfId="0" applyFont="1" applyFill="1" applyBorder="1" applyAlignment="1" quotePrefix="1">
      <alignment horizontal="center"/>
    </xf>
    <xf numFmtId="0" fontId="4" fillId="7" borderId="4" xfId="0" applyFont="1" applyFill="1" applyBorder="1" applyAlignment="1" quotePrefix="1">
      <alignment horizontal="center"/>
    </xf>
    <xf numFmtId="0" fontId="4" fillId="7" borderId="0" xfId="0" applyFont="1" applyFill="1" applyBorder="1" applyAlignment="1" quotePrefix="1">
      <alignment horizontal="center"/>
    </xf>
    <xf numFmtId="0" fontId="4" fillId="7" borderId="5" xfId="0" applyFont="1" applyFill="1" applyBorder="1" applyAlignment="1" quotePrefix="1">
      <alignment horizontal="center"/>
    </xf>
    <xf numFmtId="0" fontId="4" fillId="7" borderId="6" xfId="0" applyFont="1" applyFill="1" applyBorder="1" applyAlignment="1" quotePrefix="1">
      <alignment horizontal="center"/>
    </xf>
    <xf numFmtId="0" fontId="4" fillId="7" borderId="7" xfId="0" applyFont="1" applyFill="1" applyBorder="1" applyAlignment="1" quotePrefix="1">
      <alignment horizontal="center"/>
    </xf>
    <xf numFmtId="0" fontId="4" fillId="7" borderId="8" xfId="0" applyFont="1" applyFill="1" applyBorder="1" applyAlignment="1" quotePrefix="1">
      <alignment horizontal="center"/>
    </xf>
    <xf numFmtId="0" fontId="0" fillId="7" borderId="0" xfId="0" applyFont="1" applyFill="1" applyAlignment="1">
      <alignment horizontal="center"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Border="1" applyAlignment="1" quotePrefix="1">
      <alignment/>
    </xf>
    <xf numFmtId="0" fontId="0" fillId="3" borderId="9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7" borderId="0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9" fillId="3" borderId="36" xfId="0" applyFont="1" applyFill="1" applyBorder="1" applyAlignment="1">
      <alignment/>
    </xf>
    <xf numFmtId="0" fontId="0" fillId="3" borderId="37" xfId="0" applyFill="1" applyBorder="1" applyAlignment="1">
      <alignment/>
    </xf>
    <xf numFmtId="43" fontId="0" fillId="3" borderId="0" xfId="0" applyNumberFormat="1" applyFill="1" applyBorder="1" applyAlignment="1">
      <alignment/>
    </xf>
    <xf numFmtId="14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43" fontId="0" fillId="0" borderId="41" xfId="0" applyNumberFormat="1" applyFont="1" applyFill="1" applyBorder="1" applyAlignment="1">
      <alignment/>
    </xf>
    <xf numFmtId="44" fontId="0" fillId="0" borderId="41" xfId="0" applyNumberFormat="1" applyFont="1" applyFill="1" applyBorder="1" applyAlignment="1">
      <alignment/>
    </xf>
    <xf numFmtId="41" fontId="65" fillId="3" borderId="42" xfId="0" applyNumberFormat="1" applyFont="1" applyFill="1" applyBorder="1" applyAlignment="1">
      <alignment horizontal="left"/>
    </xf>
    <xf numFmtId="0" fontId="4" fillId="3" borderId="29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0" fillId="3" borderId="29" xfId="0" applyFill="1" applyBorder="1" applyAlignment="1" quotePrefix="1">
      <alignment/>
    </xf>
    <xf numFmtId="0" fontId="0" fillId="3" borderId="29" xfId="0" applyFill="1" applyBorder="1" applyAlignment="1">
      <alignment/>
    </xf>
    <xf numFmtId="0" fontId="0" fillId="3" borderId="43" xfId="0" applyFill="1" applyBorder="1" applyAlignment="1">
      <alignment/>
    </xf>
    <xf numFmtId="0" fontId="0" fillId="7" borderId="43" xfId="0" applyFont="1" applyFill="1" applyBorder="1" applyAlignment="1">
      <alignment/>
    </xf>
    <xf numFmtId="0" fontId="0" fillId="7" borderId="43" xfId="0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20" fillId="3" borderId="43" xfId="0" applyFont="1" applyFill="1" applyBorder="1" applyAlignment="1">
      <alignment/>
    </xf>
    <xf numFmtId="0" fontId="42" fillId="8" borderId="1" xfId="0" applyFont="1" applyFill="1" applyBorder="1" applyAlignment="1">
      <alignment/>
    </xf>
    <xf numFmtId="0" fontId="45" fillId="8" borderId="1" xfId="0" applyFont="1" applyFill="1" applyBorder="1" applyAlignment="1">
      <alignment horizontal="center"/>
    </xf>
    <xf numFmtId="0" fontId="45" fillId="8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68" fillId="7" borderId="1" xfId="15" applyFont="1" applyFill="1" applyBorder="1" applyAlignment="1">
      <alignment/>
    </xf>
    <xf numFmtId="0" fontId="68" fillId="3" borderId="1" xfId="15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21" fillId="3" borderId="0" xfId="15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9" fillId="0" borderId="0" xfId="0" applyFont="1" applyAlignment="1">
      <alignment/>
    </xf>
    <xf numFmtId="0" fontId="59" fillId="0" borderId="7" xfId="0" applyFont="1" applyBorder="1" applyAlignment="1">
      <alignment/>
    </xf>
    <xf numFmtId="0" fontId="73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59" fillId="0" borderId="4" xfId="0" applyFont="1" applyBorder="1" applyAlignment="1">
      <alignment/>
    </xf>
    <xf numFmtId="0" fontId="59" fillId="0" borderId="5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6" xfId="0" applyFont="1" applyBorder="1" applyAlignment="1">
      <alignment/>
    </xf>
    <xf numFmtId="0" fontId="59" fillId="0" borderId="8" xfId="0" applyFont="1" applyBorder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59" fillId="8" borderId="9" xfId="0" applyFont="1" applyFill="1" applyBorder="1" applyAlignment="1">
      <alignment/>
    </xf>
    <xf numFmtId="0" fontId="59" fillId="8" borderId="4" xfId="0" applyFont="1" applyFill="1" applyBorder="1" applyAlignment="1">
      <alignment/>
    </xf>
    <xf numFmtId="0" fontId="59" fillId="8" borderId="6" xfId="0" applyFont="1" applyFill="1" applyBorder="1" applyAlignment="1">
      <alignment/>
    </xf>
    <xf numFmtId="0" fontId="59" fillId="7" borderId="36" xfId="0" applyFont="1" applyFill="1" applyBorder="1" applyAlignment="1">
      <alignment/>
    </xf>
    <xf numFmtId="0" fontId="59" fillId="7" borderId="10" xfId="0" applyFont="1" applyFill="1" applyBorder="1" applyAlignment="1">
      <alignment/>
    </xf>
    <xf numFmtId="0" fontId="59" fillId="7" borderId="0" xfId="0" applyFont="1" applyFill="1" applyBorder="1" applyAlignment="1">
      <alignment/>
    </xf>
    <xf numFmtId="0" fontId="59" fillId="7" borderId="7" xfId="0" applyFont="1" applyFill="1" applyBorder="1" applyAlignment="1">
      <alignment/>
    </xf>
    <xf numFmtId="0" fontId="59" fillId="3" borderId="0" xfId="0" applyFont="1" applyFill="1" applyAlignment="1">
      <alignment/>
    </xf>
    <xf numFmtId="0" fontId="59" fillId="3" borderId="11" xfId="0" applyFont="1" applyFill="1" applyBorder="1" applyAlignment="1">
      <alignment/>
    </xf>
    <xf numFmtId="0" fontId="59" fillId="3" borderId="5" xfId="0" applyFont="1" applyFill="1" applyBorder="1" applyAlignment="1">
      <alignment/>
    </xf>
    <xf numFmtId="0" fontId="59" fillId="3" borderId="8" xfId="0" applyFont="1" applyFill="1" applyBorder="1" applyAlignment="1">
      <alignment/>
    </xf>
    <xf numFmtId="0" fontId="59" fillId="3" borderId="37" xfId="0" applyFont="1" applyFill="1" applyBorder="1" applyAlignment="1">
      <alignment horizontal="center"/>
    </xf>
    <xf numFmtId="0" fontId="59" fillId="3" borderId="1" xfId="0" applyFont="1" applyFill="1" applyBorder="1" applyAlignment="1">
      <alignment/>
    </xf>
    <xf numFmtId="0" fontId="59" fillId="7" borderId="3" xfId="0" applyFont="1" applyFill="1" applyBorder="1" applyAlignment="1">
      <alignment horizontal="center"/>
    </xf>
    <xf numFmtId="0" fontId="59" fillId="7" borderId="0" xfId="0" applyFont="1" applyFill="1" applyAlignment="1">
      <alignment/>
    </xf>
    <xf numFmtId="0" fontId="59" fillId="8" borderId="36" xfId="0" applyFont="1" applyFill="1" applyBorder="1" applyAlignment="1">
      <alignment horizontal="center"/>
    </xf>
    <xf numFmtId="0" fontId="59" fillId="8" borderId="3" xfId="0" applyFont="1" applyFill="1" applyBorder="1" applyAlignment="1">
      <alignment horizontal="center"/>
    </xf>
    <xf numFmtId="0" fontId="59" fillId="8" borderId="0" xfId="0" applyFont="1" applyFill="1" applyAlignment="1">
      <alignment/>
    </xf>
    <xf numFmtId="0" fontId="60" fillId="8" borderId="1" xfId="0" applyFont="1" applyFill="1" applyBorder="1" applyAlignment="1">
      <alignment/>
    </xf>
    <xf numFmtId="0" fontId="59" fillId="7" borderId="4" xfId="0" applyFont="1" applyFill="1" applyBorder="1" applyAlignment="1">
      <alignment horizontal="left"/>
    </xf>
    <xf numFmtId="0" fontId="59" fillId="7" borderId="5" xfId="0" applyFont="1" applyFill="1" applyBorder="1" applyAlignment="1">
      <alignment/>
    </xf>
    <xf numFmtId="0" fontId="59" fillId="7" borderId="4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Alignment="1">
      <alignment horizontal="center"/>
    </xf>
    <xf numFmtId="0" fontId="57" fillId="8" borderId="0" xfId="0" applyFont="1" applyFill="1" applyAlignment="1">
      <alignment/>
    </xf>
    <xf numFmtId="0" fontId="0" fillId="8" borderId="0" xfId="0" applyFill="1" applyAlignment="1">
      <alignment/>
    </xf>
    <xf numFmtId="0" fontId="27" fillId="3" borderId="0" xfId="0" applyFont="1" applyFill="1" applyAlignment="1">
      <alignment/>
    </xf>
    <xf numFmtId="49" fontId="0" fillId="7" borderId="0" xfId="0" applyNumberFormat="1" applyFill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0" fillId="0" borderId="0" xfId="0" applyFont="1" applyAlignment="1">
      <alignment/>
    </xf>
    <xf numFmtId="0" fontId="77" fillId="3" borderId="44" xfId="0" applyFont="1" applyFill="1" applyBorder="1" applyAlignment="1">
      <alignment/>
    </xf>
    <xf numFmtId="0" fontId="77" fillId="3" borderId="45" xfId="0" applyFont="1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7" borderId="46" xfId="0" applyFill="1" applyBorder="1" applyAlignment="1">
      <alignment/>
    </xf>
    <xf numFmtId="0" fontId="0" fillId="7" borderId="18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3" borderId="47" xfId="0" applyFill="1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9" fontId="46" fillId="3" borderId="21" xfId="19" applyFont="1" applyFill="1" applyBorder="1" applyAlignment="1">
      <alignment horizontal="center" vertical="center"/>
    </xf>
    <xf numFmtId="9" fontId="46" fillId="3" borderId="22" xfId="19" applyFont="1" applyFill="1" applyBorder="1" applyAlignment="1">
      <alignment horizontal="center" vertical="center"/>
    </xf>
    <xf numFmtId="9" fontId="46" fillId="3" borderId="40" xfId="19" applyFont="1" applyFill="1" applyBorder="1" applyAlignment="1">
      <alignment horizontal="center" vertical="center"/>
    </xf>
    <xf numFmtId="0" fontId="59" fillId="9" borderId="48" xfId="0" applyFont="1" applyFill="1" applyBorder="1" applyAlignment="1">
      <alignment/>
    </xf>
    <xf numFmtId="0" fontId="59" fillId="9" borderId="0" xfId="0" applyFont="1" applyFill="1" applyBorder="1" applyAlignment="1">
      <alignment/>
    </xf>
    <xf numFmtId="0" fontId="60" fillId="9" borderId="0" xfId="0" applyFont="1" applyFill="1" applyBorder="1" applyAlignment="1">
      <alignment horizontal="center"/>
    </xf>
    <xf numFmtId="0" fontId="60" fillId="7" borderId="0" xfId="0" applyFont="1" applyFill="1" applyAlignment="1">
      <alignment horizontal="center"/>
    </xf>
    <xf numFmtId="0" fontId="59" fillId="0" borderId="1" xfId="0" applyFont="1" applyBorder="1" applyAlignment="1">
      <alignment/>
    </xf>
    <xf numFmtId="0" fontId="59" fillId="9" borderId="49" xfId="0" applyFont="1" applyFill="1" applyBorder="1" applyAlignment="1">
      <alignment/>
    </xf>
    <xf numFmtId="0" fontId="59" fillId="6" borderId="0" xfId="0" applyFont="1" applyFill="1" applyBorder="1" applyAlignment="1">
      <alignment/>
    </xf>
    <xf numFmtId="0" fontId="59" fillId="10" borderId="0" xfId="0" applyFont="1" applyFill="1" applyBorder="1" applyAlignment="1">
      <alignment/>
    </xf>
    <xf numFmtId="0" fontId="59" fillId="9" borderId="50" xfId="0" applyFont="1" applyFill="1" applyBorder="1" applyAlignment="1">
      <alignment/>
    </xf>
    <xf numFmtId="0" fontId="59" fillId="6" borderId="51" xfId="0" applyFont="1" applyFill="1" applyBorder="1" applyAlignment="1">
      <alignment/>
    </xf>
    <xf numFmtId="180" fontId="59" fillId="0" borderId="0" xfId="0" applyNumberFormat="1" applyFont="1" applyAlignment="1">
      <alignment/>
    </xf>
    <xf numFmtId="181" fontId="59" fillId="0" borderId="0" xfId="0" applyNumberFormat="1" applyFont="1" applyAlignment="1">
      <alignment/>
    </xf>
    <xf numFmtId="0" fontId="0" fillId="3" borderId="52" xfId="0" applyFill="1" applyBorder="1" applyAlignment="1">
      <alignment/>
    </xf>
    <xf numFmtId="0" fontId="77" fillId="0" borderId="1" xfId="0" applyFont="1" applyBorder="1" applyAlignment="1">
      <alignment horizontal="center" vertical="center"/>
    </xf>
    <xf numFmtId="44" fontId="0" fillId="3" borderId="1" xfId="16" applyFill="1" applyBorder="1" applyAlignment="1">
      <alignment/>
    </xf>
    <xf numFmtId="44" fontId="0" fillId="3" borderId="0" xfId="16" applyFill="1" applyAlignment="1">
      <alignment/>
    </xf>
    <xf numFmtId="44" fontId="3" fillId="0" borderId="1" xfId="16" applyFont="1" applyFill="1" applyBorder="1" applyAlignment="1">
      <alignment/>
    </xf>
    <xf numFmtId="44" fontId="3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8" borderId="1" xfId="0" applyFill="1" applyBorder="1" applyAlignment="1">
      <alignment/>
    </xf>
    <xf numFmtId="0" fontId="9" fillId="8" borderId="0" xfId="0" applyFont="1" applyFill="1" applyAlignment="1">
      <alignment/>
    </xf>
    <xf numFmtId="0" fontId="59" fillId="0" borderId="0" xfId="0" applyFont="1" applyAlignment="1">
      <alignment horizontal="left" indent="1"/>
    </xf>
    <xf numFmtId="0" fontId="59" fillId="0" borderId="0" xfId="0" applyFont="1" applyAlignment="1">
      <alignment horizontal="left" indent="2"/>
    </xf>
    <xf numFmtId="0" fontId="60" fillId="0" borderId="0" xfId="0" applyFont="1" applyAlignment="1">
      <alignment horizontal="left" indent="1"/>
    </xf>
    <xf numFmtId="0" fontId="59" fillId="0" borderId="0" xfId="0" applyFont="1" applyAlignment="1">
      <alignment horizontal="center"/>
    </xf>
    <xf numFmtId="0" fontId="60" fillId="3" borderId="1" xfId="0" applyFont="1" applyFill="1" applyBorder="1" applyAlignment="1">
      <alignment horizontal="center" vertical="center" wrapText="1"/>
    </xf>
    <xf numFmtId="182" fontId="59" fillId="0" borderId="0" xfId="0" applyNumberFormat="1" applyFont="1" applyAlignment="1">
      <alignment/>
    </xf>
    <xf numFmtId="0" fontId="59" fillId="0" borderId="0" xfId="0" applyFont="1" applyFill="1" applyAlignment="1">
      <alignment horizontal="center"/>
    </xf>
    <xf numFmtId="0" fontId="82" fillId="7" borderId="15" xfId="0" applyFont="1" applyFill="1" applyBorder="1" applyAlignment="1">
      <alignment horizontal="center"/>
    </xf>
    <xf numFmtId="0" fontId="82" fillId="7" borderId="1" xfId="0" applyFont="1" applyFill="1" applyBorder="1" applyAlignment="1">
      <alignment horizontal="center"/>
    </xf>
    <xf numFmtId="0" fontId="60" fillId="3" borderId="1" xfId="0" applyFont="1" applyFill="1" applyBorder="1" applyAlignment="1">
      <alignment/>
    </xf>
    <xf numFmtId="0" fontId="60" fillId="3" borderId="1" xfId="0" applyFont="1" applyFill="1" applyBorder="1" applyAlignment="1">
      <alignment horizontal="center" vertical="center"/>
    </xf>
    <xf numFmtId="0" fontId="59" fillId="0" borderId="8" xfId="0" applyFont="1" applyFill="1" applyBorder="1" applyAlignment="1">
      <alignment horizontal="center"/>
    </xf>
    <xf numFmtId="0" fontId="59" fillId="7" borderId="0" xfId="0" applyFont="1" applyFill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61" fillId="3" borderId="44" xfId="0" applyFont="1" applyFill="1" applyBorder="1" applyAlignment="1">
      <alignment/>
    </xf>
    <xf numFmtId="0" fontId="0" fillId="3" borderId="53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66" fillId="3" borderId="54" xfId="0" applyFont="1" applyFill="1" applyBorder="1" applyAlignment="1">
      <alignment horizontal="center"/>
    </xf>
    <xf numFmtId="0" fontId="0" fillId="3" borderId="55" xfId="0" applyFill="1" applyBorder="1" applyAlignment="1">
      <alignment/>
    </xf>
    <xf numFmtId="41" fontId="65" fillId="0" borderId="30" xfId="0" applyNumberFormat="1" applyFont="1" applyFill="1" applyBorder="1" applyAlignment="1">
      <alignment horizontal="left"/>
    </xf>
    <xf numFmtId="0" fontId="66" fillId="0" borderId="34" xfId="0" applyFont="1" applyFill="1" applyBorder="1" applyAlignment="1">
      <alignment horizontal="center"/>
    </xf>
    <xf numFmtId="43" fontId="9" fillId="0" borderId="56" xfId="0" applyNumberFormat="1" applyFont="1" applyFill="1" applyBorder="1" applyAlignment="1">
      <alignment horizontal="left"/>
    </xf>
    <xf numFmtId="44" fontId="0" fillId="0" borderId="57" xfId="16" applyFont="1" applyFill="1" applyBorder="1" applyAlignment="1">
      <alignment/>
    </xf>
    <xf numFmtId="44" fontId="9" fillId="0" borderId="56" xfId="0" applyNumberFormat="1" applyFont="1" applyFill="1" applyBorder="1" applyAlignment="1">
      <alignment horizontal="left"/>
    </xf>
    <xf numFmtId="43" fontId="9" fillId="0" borderId="58" xfId="0" applyNumberFormat="1" applyFont="1" applyFill="1" applyBorder="1" applyAlignment="1">
      <alignment horizontal="left"/>
    </xf>
    <xf numFmtId="44" fontId="0" fillId="0" borderId="59" xfId="16" applyFont="1" applyFill="1" applyBorder="1" applyAlignment="1">
      <alignment/>
    </xf>
    <xf numFmtId="41" fontId="66" fillId="0" borderId="60" xfId="0" applyNumberFormat="1" applyFont="1" applyFill="1" applyBorder="1" applyAlignment="1">
      <alignment horizontal="center"/>
    </xf>
    <xf numFmtId="43" fontId="0" fillId="0" borderId="61" xfId="0" applyNumberFormat="1" applyFont="1" applyFill="1" applyBorder="1" applyAlignment="1">
      <alignment/>
    </xf>
    <xf numFmtId="0" fontId="0" fillId="3" borderId="15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 applyFill="1" applyAlignment="1" quotePrefix="1">
      <alignment/>
    </xf>
    <xf numFmtId="0" fontId="20" fillId="0" borderId="0" xfId="0" applyFont="1" applyFill="1" applyAlignment="1">
      <alignment/>
    </xf>
    <xf numFmtId="0" fontId="44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10" xfId="0" applyFill="1" applyBorder="1" applyAlignment="1">
      <alignment/>
    </xf>
    <xf numFmtId="0" fontId="84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83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9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/>
    </xf>
    <xf numFmtId="0" fontId="10" fillId="0" borderId="54" xfId="0" applyFont="1" applyFill="1" applyBorder="1" applyAlignment="1">
      <alignment horizontal="left" vertical="top" wrapText="1"/>
    </xf>
    <xf numFmtId="0" fontId="10" fillId="0" borderId="54" xfId="0" applyFont="1" applyFill="1" applyBorder="1" applyAlignment="1">
      <alignment horizontal="left" vertical="top"/>
    </xf>
    <xf numFmtId="0" fontId="10" fillId="0" borderId="54" xfId="0" applyFont="1" applyFill="1" applyBorder="1" applyAlignment="1">
      <alignment horizontal="left"/>
    </xf>
    <xf numFmtId="0" fontId="4" fillId="0" borderId="64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right" vertical="top" wrapText="1"/>
    </xf>
    <xf numFmtId="0" fontId="4" fillId="0" borderId="66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68" xfId="0" applyNumberFormat="1" applyFont="1" applyFill="1" applyBorder="1" applyAlignment="1">
      <alignment horizontal="center"/>
    </xf>
    <xf numFmtId="165" fontId="0" fillId="0" borderId="68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1" fillId="0" borderId="6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0" fillId="0" borderId="64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top"/>
    </xf>
    <xf numFmtId="0" fontId="0" fillId="0" borderId="65" xfId="0" applyFont="1" applyFill="1" applyBorder="1" applyAlignment="1">
      <alignment horizontal="right" wrapText="1"/>
    </xf>
    <xf numFmtId="0" fontId="0" fillId="0" borderId="66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right" wrapText="1"/>
    </xf>
    <xf numFmtId="164" fontId="4" fillId="0" borderId="15" xfId="0" applyNumberFormat="1" applyFont="1" applyFill="1" applyBorder="1" applyAlignment="1">
      <alignment horizontal="left" wrapText="1"/>
    </xf>
    <xf numFmtId="0" fontId="25" fillId="0" borderId="44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 vertical="top"/>
    </xf>
    <xf numFmtId="0" fontId="0" fillId="0" borderId="64" xfId="0" applyFont="1" applyFill="1" applyBorder="1" applyAlignment="1">
      <alignment/>
    </xf>
    <xf numFmtId="2" fontId="4" fillId="0" borderId="65" xfId="0" applyNumberFormat="1" applyFont="1" applyFill="1" applyBorder="1" applyAlignment="1">
      <alignment horizontal="center" vertical="center"/>
    </xf>
    <xf numFmtId="165" fontId="4" fillId="0" borderId="65" xfId="0" applyNumberFormat="1" applyFont="1" applyFill="1" applyBorder="1" applyAlignment="1">
      <alignment horizontal="center" vertical="center"/>
    </xf>
    <xf numFmtId="2" fontId="4" fillId="0" borderId="70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right" vertical="top" wrapText="1"/>
    </xf>
    <xf numFmtId="0" fontId="4" fillId="0" borderId="70" xfId="0" applyFont="1" applyFill="1" applyBorder="1" applyAlignment="1">
      <alignment horizontal="left" vertical="top" wrapText="1"/>
    </xf>
    <xf numFmtId="2" fontId="4" fillId="0" borderId="2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/>
    </xf>
    <xf numFmtId="2" fontId="4" fillId="0" borderId="67" xfId="0" applyNumberFormat="1" applyFont="1" applyFill="1" applyBorder="1" applyAlignment="1">
      <alignment horizontal="right" vertical="top" wrapText="1"/>
    </xf>
    <xf numFmtId="2" fontId="4" fillId="0" borderId="6" xfId="0" applyNumberFormat="1" applyFont="1" applyFill="1" applyBorder="1" applyAlignment="1">
      <alignment horizontal="left" vertical="top" wrapText="1"/>
    </xf>
    <xf numFmtId="2" fontId="4" fillId="0" borderId="67" xfId="0" applyNumberFormat="1" applyFont="1" applyFill="1" applyBorder="1" applyAlignment="1">
      <alignment horizontal="right"/>
    </xf>
    <xf numFmtId="2" fontId="4" fillId="0" borderId="71" xfId="0" applyNumberFormat="1" applyFont="1" applyFill="1" applyBorder="1" applyAlignment="1">
      <alignment horizontal="left"/>
    </xf>
    <xf numFmtId="2" fontId="4" fillId="0" borderId="7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right" vertical="top" wrapText="1"/>
    </xf>
    <xf numFmtId="2" fontId="4" fillId="0" borderId="36" xfId="0" applyNumberFormat="1" applyFont="1" applyFill="1" applyBorder="1" applyAlignment="1">
      <alignment horizontal="left" vertical="top" wrapText="1"/>
    </xf>
    <xf numFmtId="2" fontId="4" fillId="0" borderId="38" xfId="0" applyNumberFormat="1" applyFont="1" applyFill="1" applyBorder="1" applyAlignment="1">
      <alignment horizontal="right"/>
    </xf>
    <xf numFmtId="2" fontId="4" fillId="0" borderId="3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2" fontId="4" fillId="0" borderId="73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right"/>
    </xf>
    <xf numFmtId="2" fontId="4" fillId="0" borderId="40" xfId="0" applyNumberFormat="1" applyFont="1" applyFill="1" applyBorder="1" applyAlignment="1">
      <alignment horizontal="left"/>
    </xf>
    <xf numFmtId="0" fontId="4" fillId="0" borderId="44" xfId="0" applyFont="1" applyFill="1" applyBorder="1" applyAlignment="1">
      <alignment horizontal="right"/>
    </xf>
    <xf numFmtId="166" fontId="4" fillId="0" borderId="5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center" vertical="top" wrapText="1"/>
    </xf>
    <xf numFmtId="2" fontId="0" fillId="0" borderId="69" xfId="0" applyNumberFormat="1" applyFont="1" applyFill="1" applyBorder="1" applyAlignment="1">
      <alignment horizontal="center"/>
    </xf>
    <xf numFmtId="165" fontId="0" fillId="0" borderId="69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right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 vertical="top"/>
    </xf>
    <xf numFmtId="0" fontId="0" fillId="0" borderId="74" xfId="0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165" fontId="4" fillId="0" borderId="52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60" fillId="6" borderId="75" xfId="0" applyFont="1" applyFill="1" applyBorder="1" applyAlignment="1">
      <alignment horizontal="center"/>
    </xf>
    <xf numFmtId="0" fontId="4" fillId="6" borderId="76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41" fillId="3" borderId="1" xfId="0" applyFont="1" applyFill="1" applyBorder="1" applyAlignment="1">
      <alignment/>
    </xf>
    <xf numFmtId="0" fontId="41" fillId="3" borderId="1" xfId="0" applyFont="1" applyFill="1" applyBorder="1" applyAlignment="1">
      <alignment/>
    </xf>
    <xf numFmtId="0" fontId="0" fillId="3" borderId="0" xfId="0" applyFill="1" applyAlignment="1">
      <alignment horizontal="left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66" fillId="0" borderId="0" xfId="0" applyFont="1" applyAlignment="1">
      <alignment/>
    </xf>
    <xf numFmtId="0" fontId="9" fillId="0" borderId="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6" fillId="0" borderId="0" xfId="0" applyFont="1" applyAlignment="1">
      <alignment/>
    </xf>
    <xf numFmtId="0" fontId="92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4" xfId="0" applyFont="1" applyBorder="1" applyAlignment="1">
      <alignment/>
    </xf>
    <xf numFmtId="0" fontId="4" fillId="0" borderId="36" xfId="0" applyFont="1" applyBorder="1" applyAlignment="1">
      <alignment/>
    </xf>
    <xf numFmtId="0" fontId="0" fillId="3" borderId="78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79" xfId="0" applyNumberFormat="1" applyFill="1" applyBorder="1" applyAlignment="1">
      <alignment horizontal="right"/>
    </xf>
    <xf numFmtId="0" fontId="0" fillId="0" borderId="69" xfId="0" applyNumberFormat="1" applyFill="1" applyBorder="1" applyAlignment="1">
      <alignment/>
    </xf>
    <xf numFmtId="44" fontId="0" fillId="0" borderId="63" xfId="0" applyNumberFormat="1" applyFill="1" applyBorder="1" applyAlignment="1">
      <alignment/>
    </xf>
    <xf numFmtId="43" fontId="0" fillId="0" borderId="63" xfId="0" applyNumberFormat="1" applyFill="1" applyBorder="1" applyAlignment="1">
      <alignment/>
    </xf>
    <xf numFmtId="0" fontId="0" fillId="0" borderId="31" xfId="0" applyNumberFormat="1" applyFill="1" applyBorder="1" applyAlignment="1">
      <alignment/>
    </xf>
    <xf numFmtId="43" fontId="0" fillId="0" borderId="29" xfId="0" applyNumberFormat="1" applyFill="1" applyBorder="1" applyAlignment="1">
      <alignment/>
    </xf>
    <xf numFmtId="14" fontId="41" fillId="0" borderId="29" xfId="0" applyNumberFormat="1" applyFont="1" applyFill="1" applyBorder="1" applyAlignment="1">
      <alignment/>
    </xf>
    <xf numFmtId="43" fontId="0" fillId="0" borderId="35" xfId="0" applyNumberFormat="1" applyFill="1" applyBorder="1" applyAlignment="1">
      <alignment/>
    </xf>
    <xf numFmtId="0" fontId="0" fillId="3" borderId="80" xfId="0" applyFill="1" applyBorder="1" applyAlignment="1">
      <alignment horizontal="center"/>
    </xf>
    <xf numFmtId="0" fontId="0" fillId="3" borderId="8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69" xfId="0" applyBorder="1" applyAlignment="1">
      <alignment/>
    </xf>
    <xf numFmtId="0" fontId="0" fillId="3" borderId="63" xfId="0" applyFill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3" borderId="35" xfId="0" applyFill="1" applyBorder="1" applyAlignment="1">
      <alignment/>
    </xf>
    <xf numFmtId="0" fontId="0" fillId="0" borderId="84" xfId="0" applyBorder="1" applyAlignment="1">
      <alignment/>
    </xf>
    <xf numFmtId="0" fontId="0" fillId="0" borderId="35" xfId="0" applyBorder="1" applyAlignment="1">
      <alignment/>
    </xf>
    <xf numFmtId="43" fontId="0" fillId="0" borderId="69" xfId="0" applyNumberFormat="1" applyFill="1" applyBorder="1" applyAlignment="1">
      <alignment/>
    </xf>
    <xf numFmtId="43" fontId="0" fillId="0" borderId="31" xfId="0" applyNumberFormat="1" applyFill="1" applyBorder="1" applyAlignment="1">
      <alignment/>
    </xf>
    <xf numFmtId="0" fontId="0" fillId="3" borderId="69" xfId="0" applyFill="1" applyBorder="1" applyAlignment="1">
      <alignment/>
    </xf>
    <xf numFmtId="0" fontId="0" fillId="0" borderId="63" xfId="0" applyBorder="1" applyAlignment="1">
      <alignment/>
    </xf>
    <xf numFmtId="0" fontId="42" fillId="0" borderId="0" xfId="0" applyFont="1" applyAlignment="1">
      <alignment/>
    </xf>
    <xf numFmtId="44" fontId="42" fillId="0" borderId="0" xfId="0" applyNumberFormat="1" applyFont="1" applyAlignment="1">
      <alignment/>
    </xf>
    <xf numFmtId="0" fontId="4" fillId="3" borderId="43" xfId="0" applyFont="1" applyFill="1" applyBorder="1" applyAlignment="1">
      <alignment/>
    </xf>
    <xf numFmtId="0" fontId="1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4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3" fillId="8" borderId="43" xfId="0" applyFont="1" applyFill="1" applyBorder="1" applyAlignment="1">
      <alignment/>
    </xf>
    <xf numFmtId="0" fontId="0" fillId="3" borderId="54" xfId="0" applyFill="1" applyBorder="1" applyAlignment="1">
      <alignment horizontal="center" wrapText="1"/>
    </xf>
    <xf numFmtId="0" fontId="0" fillId="3" borderId="85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25" xfId="0" applyFill="1" applyBorder="1" applyAlignment="1">
      <alignment/>
    </xf>
    <xf numFmtId="0" fontId="42" fillId="0" borderId="0" xfId="0" applyFont="1" applyAlignment="1">
      <alignment horizontal="left"/>
    </xf>
    <xf numFmtId="0" fontId="34" fillId="7" borderId="1" xfId="15" applyFont="1" applyFill="1" applyBorder="1" applyAlignment="1">
      <alignment/>
    </xf>
    <xf numFmtId="0" fontId="27" fillId="0" borderId="0" xfId="0" applyFont="1" applyAlignment="1">
      <alignment/>
    </xf>
    <xf numFmtId="0" fontId="20" fillId="3" borderId="0" xfId="0" applyFont="1" applyFill="1" applyAlignment="1">
      <alignment/>
    </xf>
    <xf numFmtId="0" fontId="3" fillId="0" borderId="13" xfId="0" applyFont="1" applyBorder="1" applyAlignment="1">
      <alignment/>
    </xf>
    <xf numFmtId="0" fontId="21" fillId="0" borderId="69" xfId="0" applyFont="1" applyFill="1" applyBorder="1" applyAlignment="1">
      <alignment horizontal="left" vertical="top"/>
    </xf>
    <xf numFmtId="0" fontId="21" fillId="0" borderId="6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6" fillId="7" borderId="10" xfId="0" applyFont="1" applyFill="1" applyBorder="1" applyAlignment="1">
      <alignment/>
    </xf>
    <xf numFmtId="0" fontId="16" fillId="3" borderId="10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6" fillId="7" borderId="7" xfId="0" applyFont="1" applyFill="1" applyBorder="1" applyAlignment="1">
      <alignment/>
    </xf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 applyAlignment="1" quotePrefix="1">
      <alignment horizontal="center"/>
    </xf>
    <xf numFmtId="0" fontId="16" fillId="3" borderId="6" xfId="0" applyFont="1" applyFill="1" applyBorder="1" applyAlignment="1" quotePrefix="1">
      <alignment horizontal="center"/>
    </xf>
    <xf numFmtId="0" fontId="16" fillId="3" borderId="7" xfId="0" applyFont="1" applyFill="1" applyBorder="1" applyAlignment="1" quotePrefix="1">
      <alignment/>
    </xf>
    <xf numFmtId="0" fontId="41" fillId="3" borderId="7" xfId="0" applyFont="1" applyFill="1" applyBorder="1" applyAlignment="1">
      <alignment/>
    </xf>
    <xf numFmtId="0" fontId="41" fillId="3" borderId="6" xfId="0" applyFont="1" applyFill="1" applyBorder="1" applyAlignment="1">
      <alignment/>
    </xf>
    <xf numFmtId="0" fontId="10" fillId="3" borderId="0" xfId="0" applyFont="1" applyFill="1" applyAlignment="1">
      <alignment horizontal="center" vertical="center"/>
    </xf>
    <xf numFmtId="0" fontId="20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6" fillId="0" borderId="3" xfId="0" applyFont="1" applyBorder="1" applyAlignment="1" quotePrefix="1">
      <alignment/>
    </xf>
    <xf numFmtId="0" fontId="41" fillId="0" borderId="1" xfId="0" applyFont="1" applyBorder="1" applyAlignment="1">
      <alignment/>
    </xf>
    <xf numFmtId="0" fontId="4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37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/>
    </xf>
    <xf numFmtId="0" fontId="4" fillId="0" borderId="74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/>
    </xf>
    <xf numFmtId="0" fontId="41" fillId="0" borderId="12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77" fillId="3" borderId="4" xfId="0" applyFont="1" applyFill="1" applyBorder="1" applyAlignment="1">
      <alignment horizontal="center"/>
    </xf>
    <xf numFmtId="0" fontId="77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 vertical="center" textRotation="90"/>
    </xf>
    <xf numFmtId="0" fontId="16" fillId="0" borderId="0" xfId="0" applyFont="1" applyAlignment="1">
      <alignment horizontal="left" textRotation="180"/>
    </xf>
    <xf numFmtId="0" fontId="4" fillId="3" borderId="0" xfId="0" applyFont="1" applyFill="1" applyAlignment="1">
      <alignment horizontal="center"/>
    </xf>
    <xf numFmtId="0" fontId="41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0" xfId="0" applyFont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Alignment="1">
      <alignment horizontal="center" textRotation="90" wrapText="1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3" borderId="0" xfId="0" applyFill="1" applyAlignment="1">
      <alignment horizontal="center" vertical="top" wrapText="1"/>
    </xf>
    <xf numFmtId="0" fontId="4" fillId="3" borderId="43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45" fillId="3" borderId="43" xfId="0" applyFont="1" applyFill="1" applyBorder="1" applyAlignment="1">
      <alignment horizontal="center"/>
    </xf>
    <xf numFmtId="0" fontId="67" fillId="0" borderId="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 vertical="top" wrapText="1"/>
    </xf>
    <xf numFmtId="0" fontId="60" fillId="7" borderId="6" xfId="0" applyFont="1" applyFill="1" applyBorder="1" applyAlignment="1">
      <alignment horizontal="center"/>
    </xf>
    <xf numFmtId="0" fontId="60" fillId="7" borderId="8" xfId="0" applyFont="1" applyFill="1" applyBorder="1" applyAlignment="1">
      <alignment horizontal="center"/>
    </xf>
    <xf numFmtId="0" fontId="60" fillId="0" borderId="4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5" xfId="0" applyFont="1" applyBorder="1" applyAlignment="1">
      <alignment horizontal="center"/>
    </xf>
    <xf numFmtId="0" fontId="60" fillId="8" borderId="0" xfId="0" applyFont="1" applyFill="1" applyAlignment="1">
      <alignment horizontal="center"/>
    </xf>
    <xf numFmtId="0" fontId="60" fillId="8" borderId="5" xfId="0" applyFont="1" applyFill="1" applyBorder="1" applyAlignment="1">
      <alignment horizontal="center"/>
    </xf>
    <xf numFmtId="0" fontId="70" fillId="0" borderId="0" xfId="0" applyFont="1" applyAlignment="1">
      <alignment horizontal="center" vertical="center" textRotation="90"/>
    </xf>
    <xf numFmtId="0" fontId="59" fillId="0" borderId="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74" fillId="0" borderId="0" xfId="0" applyFont="1" applyFill="1" applyAlignment="1">
      <alignment horizontal="center" textRotation="90"/>
    </xf>
    <xf numFmtId="0" fontId="70" fillId="3" borderId="69" xfId="0" applyFont="1" applyFill="1" applyBorder="1" applyAlignment="1">
      <alignment horizontal="center" vertical="center"/>
    </xf>
    <xf numFmtId="0" fontId="70" fillId="3" borderId="34" xfId="0" applyFont="1" applyFill="1" applyBorder="1" applyAlignment="1">
      <alignment horizontal="center" vertical="center"/>
    </xf>
    <xf numFmtId="0" fontId="70" fillId="3" borderId="31" xfId="0" applyFont="1" applyFill="1" applyBorder="1" applyAlignment="1">
      <alignment horizontal="center" vertical="center"/>
    </xf>
    <xf numFmtId="0" fontId="70" fillId="3" borderId="35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/>
    </xf>
    <xf numFmtId="0" fontId="30" fillId="0" borderId="36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vertical="center" wrapText="1"/>
    </xf>
    <xf numFmtId="0" fontId="30" fillId="0" borderId="37" xfId="0" applyFont="1" applyFill="1" applyBorder="1" applyAlignment="1">
      <alignment vertical="center" wrapText="1"/>
    </xf>
    <xf numFmtId="0" fontId="31" fillId="0" borderId="0" xfId="0" applyFont="1" applyFill="1" applyAlignment="1">
      <alignment horizont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83" fillId="0" borderId="9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4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3" borderId="8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7" fillId="0" borderId="0" xfId="0" applyFont="1" applyFill="1" applyAlignment="1">
      <alignment/>
    </xf>
    <xf numFmtId="0" fontId="21" fillId="0" borderId="30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top"/>
    </xf>
    <xf numFmtId="0" fontId="20" fillId="0" borderId="53" xfId="0" applyFont="1" applyFill="1" applyBorder="1" applyAlignment="1">
      <alignment horizontal="left" vertical="top"/>
    </xf>
    <xf numFmtId="0" fontId="20" fillId="0" borderId="45" xfId="0" applyFont="1" applyFill="1" applyBorder="1" applyAlignment="1">
      <alignment horizontal="left" vertical="top"/>
    </xf>
    <xf numFmtId="0" fontId="0" fillId="0" borderId="9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top" wrapText="1"/>
    </xf>
    <xf numFmtId="0" fontId="21" fillId="0" borderId="53" xfId="0" applyFont="1" applyFill="1" applyBorder="1" applyAlignment="1">
      <alignment horizontal="left" vertical="top" wrapText="1"/>
    </xf>
    <xf numFmtId="0" fontId="26" fillId="0" borderId="69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top"/>
    </xf>
    <xf numFmtId="0" fontId="21" fillId="0" borderId="29" xfId="0" applyFont="1" applyFill="1" applyBorder="1" applyAlignment="1">
      <alignment horizontal="left" vertical="top"/>
    </xf>
    <xf numFmtId="0" fontId="21" fillId="0" borderId="35" xfId="0" applyFont="1" applyFill="1" applyBorder="1" applyAlignment="1">
      <alignment horizontal="left" vertical="top"/>
    </xf>
    <xf numFmtId="0" fontId="20" fillId="0" borderId="69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93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left" vertical="top" wrapText="1"/>
    </xf>
    <xf numFmtId="0" fontId="95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78" fillId="7" borderId="1" xfId="0" applyFont="1" applyFill="1" applyBorder="1" applyAlignment="1">
      <alignment horizontal="center"/>
    </xf>
    <xf numFmtId="0" fontId="78" fillId="7" borderId="0" xfId="0" applyFont="1" applyFill="1" applyBorder="1" applyAlignment="1">
      <alignment horizontal="center" vertical="center"/>
    </xf>
    <xf numFmtId="0" fontId="78" fillId="7" borderId="7" xfId="0" applyFont="1" applyFill="1" applyBorder="1" applyAlignment="1">
      <alignment horizontal="center" vertical="center"/>
    </xf>
    <xf numFmtId="9" fontId="0" fillId="3" borderId="7" xfId="19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78" fillId="3" borderId="0" xfId="0" applyFont="1" applyFill="1" applyBorder="1" applyAlignment="1">
      <alignment horizontal="center" vertical="center" wrapText="1"/>
    </xf>
    <xf numFmtId="0" fontId="79" fillId="3" borderId="0" xfId="0" applyFont="1" applyFill="1" applyBorder="1" applyAlignment="1">
      <alignment horizontal="center" vertical="center" wrapText="1"/>
    </xf>
    <xf numFmtId="0" fontId="79" fillId="3" borderId="5" xfId="0" applyFont="1" applyFill="1" applyBorder="1" applyAlignment="1">
      <alignment horizontal="center" vertical="center" wrapText="1"/>
    </xf>
    <xf numFmtId="0" fontId="79" fillId="3" borderId="7" xfId="0" applyFont="1" applyFill="1" applyBorder="1" applyAlignment="1">
      <alignment horizontal="center" vertical="center" wrapText="1"/>
    </xf>
    <xf numFmtId="0" fontId="79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77" fillId="3" borderId="36" xfId="0" applyFont="1" applyFill="1" applyBorder="1" applyAlignment="1">
      <alignment horizontal="center"/>
    </xf>
    <xf numFmtId="0" fontId="77" fillId="3" borderId="37" xfId="0" applyFont="1" applyFill="1" applyBorder="1" applyAlignment="1">
      <alignment horizontal="center"/>
    </xf>
    <xf numFmtId="0" fontId="63" fillId="3" borderId="0" xfId="0" applyFont="1" applyFill="1" applyBorder="1" applyAlignment="1">
      <alignment vertical="top" wrapText="1"/>
    </xf>
    <xf numFmtId="0" fontId="63" fillId="3" borderId="7" xfId="0" applyFont="1" applyFill="1" applyBorder="1" applyAlignment="1">
      <alignment vertical="top" wrapText="1"/>
    </xf>
    <xf numFmtId="0" fontId="45" fillId="2" borderId="1" xfId="0" applyFont="1" applyFill="1" applyBorder="1" applyAlignment="1">
      <alignment horizontal="center"/>
    </xf>
    <xf numFmtId="0" fontId="45" fillId="2" borderId="3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 textRotation="90"/>
    </xf>
    <xf numFmtId="0" fontId="0" fillId="4" borderId="4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36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/>
    </xf>
    <xf numFmtId="0" fontId="60" fillId="4" borderId="3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y=x-2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1225"/>
          <c:w val="0.93175"/>
          <c:h val="0.767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'[3]Одиночные'!$A$4:$A$14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'[3]Одиночные'!$B$4:$B$14</c:f>
              <c:numCache>
                <c:ptCount val="11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yVal>
          <c:smooth val="0"/>
        </c:ser>
        <c:axId val="55467279"/>
        <c:axId val="29443464"/>
      </c:scatterChart>
      <c:valAx>
        <c:axId val="5546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6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443464"/>
        <c:crosses val="autoZero"/>
        <c:crossBetween val="midCat"/>
        <c:dispUnits/>
      </c:valAx>
      <c:valAx>
        <c:axId val="29443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6727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y=2/x+2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865"/>
          <c:w val="0.83275"/>
          <c:h val="0.813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'[3]Одиночные'!$A$178:$A$188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'[3]Одиночные'!$B$178:$B$188</c:f>
              <c:numCache>
                <c:ptCount val="11"/>
                <c:pt idx="0">
                  <c:v>1.6</c:v>
                </c:pt>
                <c:pt idx="1">
                  <c:v>1.5</c:v>
                </c:pt>
                <c:pt idx="2">
                  <c:v>1.3333333333333335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2.6666666666666665</c:v>
                </c:pt>
                <c:pt idx="9">
                  <c:v>2.5</c:v>
                </c:pt>
                <c:pt idx="10">
                  <c:v>2.4</c:v>
                </c:pt>
              </c:numCache>
            </c:numRef>
          </c:yVal>
          <c:smooth val="0"/>
        </c:ser>
        <c:axId val="48548889"/>
        <c:axId val="34286818"/>
      </c:scatterChart>
      <c:valAx>
        <c:axId val="4854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8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86818"/>
        <c:crosses val="autoZero"/>
        <c:crossBetween val="midCat"/>
        <c:dispUnits/>
      </c:valAx>
      <c:valAx>
        <c:axId val="34286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52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48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y=3/(x+1)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05"/>
          <c:w val="0.8515"/>
          <c:h val="0.678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'[3]Одиночные'!$A$194:$A$204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'[3]Одиночные'!$B$194:$B$204</c:f>
              <c:numCache>
                <c:ptCount val="11"/>
                <c:pt idx="0">
                  <c:v>-0.75</c:v>
                </c:pt>
                <c:pt idx="1">
                  <c:v>-1</c:v>
                </c:pt>
                <c:pt idx="2">
                  <c:v>-1.5</c:v>
                </c:pt>
                <c:pt idx="3">
                  <c:v>-3</c:v>
                </c:pt>
                <c:pt idx="5">
                  <c:v>3</c:v>
                </c:pt>
                <c:pt idx="6">
                  <c:v>1.5</c:v>
                </c:pt>
                <c:pt idx="7">
                  <c:v>1</c:v>
                </c:pt>
                <c:pt idx="8">
                  <c:v>0.75</c:v>
                </c:pt>
                <c:pt idx="9">
                  <c:v>0.6</c:v>
                </c:pt>
                <c:pt idx="10">
                  <c:v>0.5</c:v>
                </c:pt>
              </c:numCache>
            </c:numRef>
          </c:yVal>
          <c:smooth val="0"/>
        </c:ser>
        <c:axId val="40145907"/>
        <c:axId val="25768844"/>
      </c:scatterChart>
      <c:valAx>
        <c:axId val="40145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562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5768844"/>
        <c:crosses val="autoZero"/>
        <c:crossBetween val="midCat"/>
        <c:dispUnits/>
      </c:valAx>
      <c:valAx>
        <c:axId val="25768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6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45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y=(x+1)^2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17"/>
          <c:w val="0.864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Pt>
            <c:idx val="7"/>
            <c:spPr>
              <a:ln w="25400">
                <a:solidFill>
                  <a:srgbClr val="00FF00"/>
                </a:solidFill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8080"/>
                  </a:solidFill>
                </a:ln>
              </c:spPr>
            </c:marker>
          </c:dPt>
          <c:xVal>
            <c:numRef>
              <c:f>'[3]Одиночные'!$A$83:$A$93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'[3]Одиночные'!$B$83:$B$93</c:f>
              <c:numCache>
                <c:ptCount val="11"/>
                <c:pt idx="0">
                  <c:v>16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16</c:v>
                </c:pt>
                <c:pt idx="9">
                  <c:v>25</c:v>
                </c:pt>
                <c:pt idx="10">
                  <c:v>36</c:v>
                </c:pt>
              </c:numCache>
            </c:numRef>
          </c:yVal>
          <c:smooth val="0"/>
        </c:ser>
        <c:axId val="30593005"/>
        <c:axId val="6901590"/>
      </c:scatterChart>
      <c:valAx>
        <c:axId val="3059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525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01590"/>
        <c:crosses val="autoZero"/>
        <c:crossBetween val="midCat"/>
        <c:dispUnits/>
      </c:valAx>
      <c:valAx>
        <c:axId val="69015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72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9300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y=(x-3)^2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0225"/>
          <c:w val="0.8625"/>
          <c:h val="0.866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'[3]Одиночные'!$A$98:$A$108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'[3]Одиночные'!$B$98:$B$108</c:f>
              <c:numCache>
                <c:ptCount val="11"/>
                <c:pt idx="0">
                  <c:v>64</c:v>
                </c:pt>
                <c:pt idx="1">
                  <c:v>49</c:v>
                </c:pt>
                <c:pt idx="2">
                  <c:v>36</c:v>
                </c:pt>
                <c:pt idx="3">
                  <c:v>25</c:v>
                </c:pt>
                <c:pt idx="4">
                  <c:v>16</c:v>
                </c:pt>
                <c:pt idx="5">
                  <c:v>9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</c:numCache>
            </c:numRef>
          </c:yVal>
          <c:smooth val="0"/>
        </c:ser>
        <c:axId val="62114311"/>
        <c:axId val="22157888"/>
      </c:scatterChart>
      <c:valAx>
        <c:axId val="6211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5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57888"/>
        <c:crosses val="autoZero"/>
        <c:crossBetween val="midCat"/>
        <c:dispUnits/>
      </c:valAx>
      <c:valAx>
        <c:axId val="22157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114311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y=x^3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56"/>
          <c:w val="0.82075"/>
          <c:h val="0.797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'[3]Одиночные'!$A$226:$A$236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'[3]Одиночные'!$B$226:$B$236</c:f>
              <c:numCache>
                <c:ptCount val="11"/>
                <c:pt idx="0">
                  <c:v>-130</c:v>
                </c:pt>
                <c:pt idx="1">
                  <c:v>-68</c:v>
                </c:pt>
                <c:pt idx="2">
                  <c:v>-30</c:v>
                </c:pt>
                <c:pt idx="3">
                  <c:v>-10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10</c:v>
                </c:pt>
                <c:pt idx="8">
                  <c:v>30</c:v>
                </c:pt>
                <c:pt idx="9">
                  <c:v>68</c:v>
                </c:pt>
                <c:pt idx="10">
                  <c:v>130</c:v>
                </c:pt>
              </c:numCache>
            </c:numRef>
          </c:yVal>
          <c:smooth val="0"/>
        </c:ser>
        <c:axId val="65203265"/>
        <c:axId val="49958474"/>
      </c:scatterChart>
      <c:valAx>
        <c:axId val="6520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64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58474"/>
        <c:crosses val="autoZero"/>
        <c:crossBetween val="midCat"/>
        <c:dispUnits/>
      </c:valAx>
      <c:valAx>
        <c:axId val="499584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57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5203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y=корень (x)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405"/>
          <c:w val="0.905"/>
          <c:h val="0.859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'[3]Одиночные'!$A$242:$A$252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'[3]Одиночные'!$B$242:$B$252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2.23606797749979</c:v>
                </c:pt>
                <c:pt idx="6">
                  <c:v>2.449489742783178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  <c:pt idx="10">
                  <c:v>3.1622776601683795</c:v>
                </c:pt>
              </c:numCache>
            </c:numRef>
          </c:yVal>
          <c:smooth val="0"/>
        </c:ser>
        <c:axId val="46973083"/>
        <c:axId val="20104564"/>
      </c:scatterChart>
      <c:valAx>
        <c:axId val="4697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8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04564"/>
        <c:crosses val="autoZero"/>
        <c:crossBetween val="midCat"/>
        <c:dispUnits/>
      </c:valAx>
      <c:valAx>
        <c:axId val="20104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730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y=-x^3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6875"/>
          <c:w val="0.8115"/>
          <c:h val="0.765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'[3]Одиночные'!$A$210:$A$220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'[3]Одиночные'!$B$210:$B$220</c:f>
              <c:numCache>
                <c:ptCount val="11"/>
                <c:pt idx="0">
                  <c:v>125</c:v>
                </c:pt>
                <c:pt idx="1">
                  <c:v>64</c:v>
                </c:pt>
                <c:pt idx="2">
                  <c:v>27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-8</c:v>
                </c:pt>
                <c:pt idx="8">
                  <c:v>-27</c:v>
                </c:pt>
                <c:pt idx="9">
                  <c:v>-64</c:v>
                </c:pt>
                <c:pt idx="10">
                  <c:v>-125</c:v>
                </c:pt>
              </c:numCache>
            </c:numRef>
          </c:yVal>
          <c:smooth val="0"/>
        </c:ser>
        <c:axId val="46723349"/>
        <c:axId val="17856958"/>
      </c:scatterChart>
      <c:valAx>
        <c:axId val="4672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567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7856958"/>
        <c:crosses val="autoZero"/>
        <c:crossBetween val="midCat"/>
        <c:dispUnits/>
      </c:valAx>
      <c:valAx>
        <c:axId val="178569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233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y=x^3-55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2825"/>
          <c:w val="0.844"/>
          <c:h val="0.8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'[3]Одиночные'!$A$258:$A$268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'[3]Одиночные'!$B$258:$B$268</c:f>
              <c:numCache>
                <c:ptCount val="11"/>
                <c:pt idx="0">
                  <c:v>-124</c:v>
                </c:pt>
                <c:pt idx="1">
                  <c:v>-63</c:v>
                </c:pt>
                <c:pt idx="2">
                  <c:v>-26</c:v>
                </c:pt>
                <c:pt idx="3">
                  <c:v>-7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9</c:v>
                </c:pt>
                <c:pt idx="8">
                  <c:v>28</c:v>
                </c:pt>
                <c:pt idx="9">
                  <c:v>65</c:v>
                </c:pt>
                <c:pt idx="10">
                  <c:v>126</c:v>
                </c:pt>
              </c:numCache>
            </c:numRef>
          </c:yVal>
          <c:smooth val="0"/>
        </c:ser>
        <c:axId val="26494895"/>
        <c:axId val="37127464"/>
      </c:scatterChart>
      <c:valAx>
        <c:axId val="2649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87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27464"/>
        <c:crosses val="autoZero"/>
        <c:crossBetween val="midCat"/>
        <c:dispUnits/>
      </c:valAx>
      <c:valAx>
        <c:axId val="37127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6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94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y=x^4+5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4025"/>
          <c:w val="0.80975"/>
          <c:h val="0.859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'[3]Одиночные'!$A$273:$A$283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'[3]Одиночные'!$B$273:$B$283</c:f>
              <c:numCache>
                <c:ptCount val="11"/>
                <c:pt idx="0">
                  <c:v>625</c:v>
                </c:pt>
                <c:pt idx="1">
                  <c:v>256</c:v>
                </c:pt>
                <c:pt idx="2">
                  <c:v>81</c:v>
                </c:pt>
                <c:pt idx="3">
                  <c:v>16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16</c:v>
                </c:pt>
                <c:pt idx="8">
                  <c:v>81</c:v>
                </c:pt>
                <c:pt idx="9">
                  <c:v>256</c:v>
                </c:pt>
                <c:pt idx="10">
                  <c:v>625</c:v>
                </c:pt>
              </c:numCache>
            </c:numRef>
          </c:yVal>
          <c:smooth val="0"/>
        </c:ser>
        <c:axId val="65711721"/>
        <c:axId val="54534578"/>
      </c:scatterChart>
      <c:valAx>
        <c:axId val="6571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2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34578"/>
        <c:crosses val="autoZero"/>
        <c:crossBetween val="midCat"/>
        <c:dispUnits/>
      </c:valAx>
      <c:valAx>
        <c:axId val="545345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40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11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y=-(x-5)^2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3875"/>
          <c:w val="0.817"/>
          <c:h val="0.823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'[3]Одиночные'!$A$289:$A$299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'[3]Одиночные'!$B$289:$B$299</c:f>
              <c:numCache>
                <c:ptCount val="11"/>
                <c:pt idx="0">
                  <c:v>100</c:v>
                </c:pt>
                <c:pt idx="1">
                  <c:v>81</c:v>
                </c:pt>
                <c:pt idx="2">
                  <c:v>64</c:v>
                </c:pt>
                <c:pt idx="3">
                  <c:v>49</c:v>
                </c:pt>
                <c:pt idx="4">
                  <c:v>36</c:v>
                </c:pt>
                <c:pt idx="5">
                  <c:v>25</c:v>
                </c:pt>
                <c:pt idx="6">
                  <c:v>16</c:v>
                </c:pt>
                <c:pt idx="7">
                  <c:v>9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</c:numCache>
            </c:numRef>
          </c:yVal>
          <c:smooth val="0"/>
        </c:ser>
        <c:axId val="21049155"/>
        <c:axId val="55224668"/>
      </c:scatterChart>
      <c:valAx>
        <c:axId val="2104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8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24668"/>
        <c:crosses val="autoZero"/>
        <c:crossBetween val="midCat"/>
        <c:dispUnits/>
      </c:valAx>
      <c:valAx>
        <c:axId val="552246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6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491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y=x+2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25"/>
          <c:w val="0.8375"/>
          <c:h val="0.72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'[3]Одиночные'!$A$20:$A$30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'[3]Одиночные'!$B$20:$B$30</c:f>
              <c:numCach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yVal>
          <c:smooth val="0"/>
        </c:ser>
        <c:axId val="63664585"/>
        <c:axId val="36110354"/>
      </c:scatterChart>
      <c:valAx>
        <c:axId val="63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10354"/>
        <c:crosses val="autoZero"/>
        <c:crossBetween val="midCat"/>
        <c:dispUnits/>
      </c:valAx>
      <c:valAx>
        <c:axId val="36110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9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66458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y=корень(x+3)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85"/>
          <c:w val="0.923"/>
          <c:h val="0.810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'[3]Одиночные'!$A$305:$A$315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'[3]Одиночные'!$B$305:$B$315</c:f>
              <c:numCache>
                <c:ptCount val="11"/>
                <c:pt idx="0">
                  <c:v>1.7320508075688772</c:v>
                </c:pt>
                <c:pt idx="1">
                  <c:v>2</c:v>
                </c:pt>
                <c:pt idx="2">
                  <c:v>2.23606797749979</c:v>
                </c:pt>
                <c:pt idx="3">
                  <c:v>2.449489742783178</c:v>
                </c:pt>
                <c:pt idx="4">
                  <c:v>2.6457513110645907</c:v>
                </c:pt>
                <c:pt idx="5">
                  <c:v>2.8284271247461903</c:v>
                </c:pt>
                <c:pt idx="6">
                  <c:v>3</c:v>
                </c:pt>
                <c:pt idx="7">
                  <c:v>3.1622776601683795</c:v>
                </c:pt>
                <c:pt idx="8">
                  <c:v>3.3166247903554</c:v>
                </c:pt>
                <c:pt idx="9">
                  <c:v>3.4641016151377544</c:v>
                </c:pt>
                <c:pt idx="10">
                  <c:v>3.605551275463989</c:v>
                </c:pt>
              </c:numCache>
            </c:numRef>
          </c:yVal>
          <c:smooth val="0"/>
        </c:ser>
        <c:axId val="27259965"/>
        <c:axId val="44013094"/>
      </c:scatterChart>
      <c:valAx>
        <c:axId val="2725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7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13094"/>
        <c:crosses val="autoZero"/>
        <c:crossBetween val="midCat"/>
        <c:dispUnits/>
      </c:valAx>
      <c:valAx>
        <c:axId val="440130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3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59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у = 2х^2 - 3х +1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'5-графики'!$B$12</c:f>
              <c:strCache>
                <c:ptCount val="1"/>
                <c:pt idx="0">
                  <c:v>у = 2х2 - 3х +1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'5-графики'!$A$13:$A$53</c:f>
              <c:numCache/>
            </c:numRef>
          </c:xVal>
          <c:yVal>
            <c:numRef>
              <c:f>'5-графики'!$B$13:$B$53</c:f>
              <c:numCache/>
            </c:numRef>
          </c:yVal>
          <c:smooth val="1"/>
        </c:ser>
        <c:axId val="60573527"/>
        <c:axId val="8290832"/>
      </c:scatterChart>
      <c:valAx>
        <c:axId val="6057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0832"/>
        <c:crosses val="autoZero"/>
        <c:crossBetween val="midCat"/>
        <c:dispUnits/>
      </c:valAx>
      <c:valAx>
        <c:axId val="8290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735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725"/>
          <c:w val="0.8995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'5-графики'!$I$12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'5-графики'!$H$13:$H$17</c:f>
              <c:strCache/>
            </c:strRef>
          </c:cat>
          <c:val>
            <c:numRef>
              <c:f>'5-графики'!$I$13:$I$17</c:f>
              <c:numCache/>
            </c:numRef>
          </c:val>
        </c:ser>
        <c:ser>
          <c:idx val="1"/>
          <c:order val="1"/>
          <c:tx>
            <c:strRef>
              <c:f>'5-графики'!$J$12</c:f>
              <c:strCache>
                <c:ptCount val="1"/>
                <c:pt idx="0">
                  <c:v>на 4 и 5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'5-графики'!$H$13:$H$17</c:f>
              <c:strCache/>
            </c:strRef>
          </c:cat>
          <c:val>
            <c:numRef>
              <c:f>'5-графики'!$J$13:$J$17</c:f>
              <c:numCache/>
            </c:numRef>
          </c:val>
        </c:ser>
        <c:axId val="7508625"/>
        <c:axId val="468762"/>
      </c:barChart>
      <c:catAx>
        <c:axId val="7508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68762"/>
        <c:crosses val="autoZero"/>
        <c:auto val="1"/>
        <c:lblOffset val="100"/>
        <c:noMultiLvlLbl val="0"/>
      </c:catAx>
      <c:valAx>
        <c:axId val="468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508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625"/>
          <c:y val="0.903"/>
          <c:w val="0.397"/>
          <c:h val="0.0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'5-графики'!$I$12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'5-графики'!$H$13:$H$17</c:f>
              <c:strCache/>
            </c:strRef>
          </c:cat>
          <c:val>
            <c:numRef>
              <c:f>'5-графики'!$I$13:$I$17</c:f>
              <c:numCache/>
            </c:numRef>
          </c:val>
        </c:ser>
        <c:ser>
          <c:idx val="1"/>
          <c:order val="1"/>
          <c:tx>
            <c:strRef>
              <c:f>'5-графики'!$J$12</c:f>
              <c:strCache>
                <c:ptCount val="1"/>
                <c:pt idx="0">
                  <c:v>на 4 и 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'5-графики'!$H$13:$H$17</c:f>
              <c:strCache/>
            </c:strRef>
          </c:cat>
          <c:val>
            <c:numRef>
              <c:f>'5-графики'!$J$13:$J$17</c:f>
              <c:numCache/>
            </c:numRef>
          </c:val>
        </c:ser>
        <c:axId val="4218859"/>
        <c:axId val="37969732"/>
      </c:barChart>
      <c:cat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69732"/>
        <c:crosses val="autoZero"/>
        <c:auto val="1"/>
        <c:lblOffset val="100"/>
        <c:noMultiLvlLbl val="0"/>
      </c:catAx>
      <c:valAx>
        <c:axId val="37969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8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2925"/>
          <c:w val="0.94675"/>
          <c:h val="0.8565"/>
        </c:manualLayout>
      </c:layout>
      <c:scatterChart>
        <c:scatterStyle val="smooth"/>
        <c:varyColors val="0"/>
        <c:ser>
          <c:idx val="1"/>
          <c:order val="0"/>
          <c:tx>
            <c:v>у=x^4-5x^2+4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'[5]Лист1'!$G$10:$G$32</c:f>
              <c:numCache>
                <c:ptCount val="2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</c:numCache>
            </c:numRef>
          </c:xVal>
          <c:yVal>
            <c:numRef>
              <c:f>'[5]Лист1'!$H$10:$H$32</c:f>
              <c:numCache>
                <c:ptCount val="23"/>
                <c:pt idx="0">
                  <c:v>0</c:v>
                </c:pt>
                <c:pt idx="1">
                  <c:v>-1.7024000000000008</c:v>
                </c:pt>
                <c:pt idx="2">
                  <c:v>-2.2463999999999995</c:v>
                </c:pt>
                <c:pt idx="3">
                  <c:v>-1.9584000000000001</c:v>
                </c:pt>
                <c:pt idx="4">
                  <c:v>-1.1263999999999994</c:v>
                </c:pt>
                <c:pt idx="5">
                  <c:v>0</c:v>
                </c:pt>
                <c:pt idx="6">
                  <c:v>1.2095999999999996</c:v>
                </c:pt>
                <c:pt idx="7">
                  <c:v>2.3296</c:v>
                </c:pt>
                <c:pt idx="8">
                  <c:v>3.2256</c:v>
                </c:pt>
                <c:pt idx="9">
                  <c:v>3.8016</c:v>
                </c:pt>
                <c:pt idx="10">
                  <c:v>4</c:v>
                </c:pt>
                <c:pt idx="11">
                  <c:v>3.8016</c:v>
                </c:pt>
                <c:pt idx="12">
                  <c:v>3.2256</c:v>
                </c:pt>
                <c:pt idx="13">
                  <c:v>2.3296</c:v>
                </c:pt>
                <c:pt idx="14">
                  <c:v>1.2095999999999996</c:v>
                </c:pt>
                <c:pt idx="15">
                  <c:v>0</c:v>
                </c:pt>
                <c:pt idx="16">
                  <c:v>-1.1263999999999994</c:v>
                </c:pt>
                <c:pt idx="17">
                  <c:v>-1.9584000000000001</c:v>
                </c:pt>
                <c:pt idx="18">
                  <c:v>-2.2463999999999995</c:v>
                </c:pt>
                <c:pt idx="19">
                  <c:v>-1.7024000000000008</c:v>
                </c:pt>
                <c:pt idx="20">
                  <c:v>0</c:v>
                </c:pt>
                <c:pt idx="21">
                  <c:v>3.2256000000000036</c:v>
                </c:pt>
                <c:pt idx="22">
                  <c:v>8.377600000000001</c:v>
                </c:pt>
              </c:numCache>
            </c:numRef>
          </c:yVal>
          <c:smooth val="1"/>
        </c:ser>
        <c:ser>
          <c:idx val="2"/>
          <c:order val="1"/>
          <c:tx>
            <c:v>y=x^3-x^2-2x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'[5]Лист1'!$G$10:$G$32</c:f>
              <c:numCache>
                <c:ptCount val="2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</c:v>
                </c:pt>
                <c:pt idx="22">
                  <c:v>2.4</c:v>
                </c:pt>
              </c:numCache>
            </c:numRef>
          </c:xVal>
          <c:yVal>
            <c:numRef>
              <c:f>'[5]Лист1'!$I$10:$I$32</c:f>
              <c:numCache>
                <c:ptCount val="23"/>
                <c:pt idx="0">
                  <c:v>-8</c:v>
                </c:pt>
                <c:pt idx="1">
                  <c:v>-5.472000000000001</c:v>
                </c:pt>
                <c:pt idx="2">
                  <c:v>-3.4560000000000013</c:v>
                </c:pt>
                <c:pt idx="3">
                  <c:v>-1.903999999999999</c:v>
                </c:pt>
                <c:pt idx="4">
                  <c:v>-0.7680000000000002</c:v>
                </c:pt>
                <c:pt idx="5">
                  <c:v>0</c:v>
                </c:pt>
                <c:pt idx="6">
                  <c:v>0.44799999999999995</c:v>
                </c:pt>
                <c:pt idx="7">
                  <c:v>0.624</c:v>
                </c:pt>
                <c:pt idx="8">
                  <c:v>0.5760000000000001</c:v>
                </c:pt>
                <c:pt idx="9">
                  <c:v>0.35200000000000004</c:v>
                </c:pt>
                <c:pt idx="10">
                  <c:v>0</c:v>
                </c:pt>
                <c:pt idx="11">
                  <c:v>-0.43200000000000005</c:v>
                </c:pt>
                <c:pt idx="12">
                  <c:v>-0.896</c:v>
                </c:pt>
                <c:pt idx="13">
                  <c:v>-1.3439999999999999</c:v>
                </c:pt>
                <c:pt idx="14">
                  <c:v>-1.7280000000000002</c:v>
                </c:pt>
                <c:pt idx="15">
                  <c:v>-2</c:v>
                </c:pt>
                <c:pt idx="16">
                  <c:v>-2.112</c:v>
                </c:pt>
                <c:pt idx="17">
                  <c:v>-2.016</c:v>
                </c:pt>
                <c:pt idx="18">
                  <c:v>-1.6639999999999997</c:v>
                </c:pt>
                <c:pt idx="19">
                  <c:v>-1.0079999999999996</c:v>
                </c:pt>
                <c:pt idx="20">
                  <c:v>0</c:v>
                </c:pt>
                <c:pt idx="21">
                  <c:v>1.4080000000000021</c:v>
                </c:pt>
                <c:pt idx="22">
                  <c:v>3.2640000000000002</c:v>
                </c:pt>
              </c:numCache>
            </c:numRef>
          </c:yVal>
          <c:smooth val="1"/>
        </c:ser>
        <c:axId val="6183269"/>
        <c:axId val="55649422"/>
      </c:scatterChart>
      <c:valAx>
        <c:axId val="6183269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55649422"/>
        <c:crosses val="autoZero"/>
        <c:crossBetween val="midCat"/>
        <c:dispUnits/>
        <c:majorUnit val="1"/>
        <c:minorUnit val="0.5"/>
      </c:valAx>
      <c:valAx>
        <c:axId val="5564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32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y=3-x^2   y=4-2*x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8125"/>
          <c:w val="0.93025"/>
          <c:h val="0.86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'[3]Пересечения'!$A$4:$A$14</c:f>
              <c:numCache>
                <c:ptCount val="1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</c:numCache>
            </c:numRef>
          </c:xVal>
          <c:yVal>
            <c:numRef>
              <c:f>'[3]Пересечения'!$B$4:$B$14</c:f>
              <c:numCache>
                <c:ptCount val="11"/>
                <c:pt idx="0">
                  <c:v>2</c:v>
                </c:pt>
                <c:pt idx="1">
                  <c:v>2.75</c:v>
                </c:pt>
                <c:pt idx="2">
                  <c:v>3</c:v>
                </c:pt>
                <c:pt idx="3">
                  <c:v>2.75</c:v>
                </c:pt>
                <c:pt idx="4">
                  <c:v>2</c:v>
                </c:pt>
                <c:pt idx="5">
                  <c:v>0.75</c:v>
                </c:pt>
                <c:pt idx="6">
                  <c:v>-1</c:v>
                </c:pt>
                <c:pt idx="7">
                  <c:v>-3.25</c:v>
                </c:pt>
                <c:pt idx="8">
                  <c:v>-6</c:v>
                </c:pt>
                <c:pt idx="9">
                  <c:v>-9.25</c:v>
                </c:pt>
                <c:pt idx="10">
                  <c:v>-13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'[3]Пересечения'!$A$4:$A$14</c:f>
              <c:numCache>
                <c:ptCount val="11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</c:numCache>
            </c:numRef>
          </c:xVal>
          <c:yVal>
            <c:numRef>
              <c:f>'[3]Пересечения'!$D$4:$D$14</c:f>
              <c:numCache>
                <c:ptCount val="11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-2</c:v>
                </c:pt>
                <c:pt idx="9">
                  <c:v>-3</c:v>
                </c:pt>
                <c:pt idx="10">
                  <c:v>-4</c:v>
                </c:pt>
              </c:numCache>
            </c:numRef>
          </c:yVal>
          <c:smooth val="0"/>
        </c:ser>
        <c:axId val="31082751"/>
        <c:axId val="11309304"/>
      </c:scatterChart>
      <c:valAx>
        <c:axId val="3108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in"/>
        <c:minorTickMark val="none"/>
        <c:tickLblPos val="nextTo"/>
        <c:crossAx val="11309304"/>
        <c:crosses val="autoZero"/>
        <c:crossBetween val="midCat"/>
        <c:dispUnits/>
      </c:valAx>
      <c:valAx>
        <c:axId val="11309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47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8275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y=корень(10*x)       y=2+3*x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83"/>
          <c:w val="0.8522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'[3]Пересечения'!$A$20:$A$30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'[3]Пересечения'!$B$20:$B$30</c:f>
              <c:numCache>
                <c:ptCount val="11"/>
                <c:pt idx="5">
                  <c:v>0</c:v>
                </c:pt>
                <c:pt idx="6">
                  <c:v>3.1622776601683795</c:v>
                </c:pt>
                <c:pt idx="7">
                  <c:v>4.47213595499958</c:v>
                </c:pt>
                <c:pt idx="8">
                  <c:v>5.477225575051661</c:v>
                </c:pt>
                <c:pt idx="9">
                  <c:v>6.324555320336759</c:v>
                </c:pt>
                <c:pt idx="10">
                  <c:v>7.0710678118654755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'[3]Пересечения'!$A$20:$A$30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'[3]Пересечения'!$D$20:$D$30</c:f>
              <c:numCache>
                <c:ptCount val="11"/>
                <c:pt idx="0">
                  <c:v>-13</c:v>
                </c:pt>
                <c:pt idx="1">
                  <c:v>-10</c:v>
                </c:pt>
                <c:pt idx="2">
                  <c:v>-7</c:v>
                </c:pt>
                <c:pt idx="3">
                  <c:v>-4</c:v>
                </c:pt>
                <c:pt idx="4">
                  <c:v>-1</c:v>
                </c:pt>
                <c:pt idx="5">
                  <c:v>2</c:v>
                </c:pt>
                <c:pt idx="6">
                  <c:v>5</c:v>
                </c:pt>
                <c:pt idx="7">
                  <c:v>8</c:v>
                </c:pt>
                <c:pt idx="8">
                  <c:v>11</c:v>
                </c:pt>
                <c:pt idx="9">
                  <c:v>14</c:v>
                </c:pt>
                <c:pt idx="10">
                  <c:v>17</c:v>
                </c:pt>
              </c:numCache>
            </c:numRef>
          </c:yVal>
          <c:smooth val="0"/>
        </c:ser>
        <c:axId val="34674873"/>
        <c:axId val="43638402"/>
      </c:scatterChart>
      <c:valAx>
        <c:axId val="3467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6"/>
              <c:y val="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38402"/>
        <c:crosses val="autoZero"/>
        <c:crossBetween val="midCat"/>
        <c:dispUnits/>
      </c:valAx>
      <c:valAx>
        <c:axId val="43638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62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7487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y=-5+25*x     y=x^3-15      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6925"/>
          <c:w val="0.83025"/>
          <c:h val="0.93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'[3]Пересечения'!$A$36:$A$46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'[3]Пересечения'!$B$36:$B$46</c:f>
              <c:numCache>
                <c:ptCount val="11"/>
                <c:pt idx="0">
                  <c:v>-140</c:v>
                </c:pt>
                <c:pt idx="1">
                  <c:v>-79</c:v>
                </c:pt>
                <c:pt idx="2">
                  <c:v>-42</c:v>
                </c:pt>
                <c:pt idx="3">
                  <c:v>-23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-7</c:v>
                </c:pt>
                <c:pt idx="8">
                  <c:v>12</c:v>
                </c:pt>
                <c:pt idx="9">
                  <c:v>49</c:v>
                </c:pt>
                <c:pt idx="10">
                  <c:v>110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'[3]Пересечения'!$A$36:$A$46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'[3]Пересечения'!$D$36:$D$46</c:f>
              <c:numCache>
                <c:ptCount val="11"/>
                <c:pt idx="0">
                  <c:v>-130</c:v>
                </c:pt>
                <c:pt idx="1">
                  <c:v>-105</c:v>
                </c:pt>
                <c:pt idx="2">
                  <c:v>-80</c:v>
                </c:pt>
                <c:pt idx="3">
                  <c:v>-55</c:v>
                </c:pt>
                <c:pt idx="4">
                  <c:v>-30</c:v>
                </c:pt>
                <c:pt idx="5">
                  <c:v>-5</c:v>
                </c:pt>
                <c:pt idx="6">
                  <c:v>20</c:v>
                </c:pt>
                <c:pt idx="7">
                  <c:v>45</c:v>
                </c:pt>
                <c:pt idx="8">
                  <c:v>70</c:v>
                </c:pt>
                <c:pt idx="9">
                  <c:v>95</c:v>
                </c:pt>
                <c:pt idx="10">
                  <c:v>120</c:v>
                </c:pt>
              </c:numCache>
            </c:numRef>
          </c:yVal>
          <c:smooth val="0"/>
        </c:ser>
        <c:axId val="57201299"/>
        <c:axId val="45049644"/>
      </c:scatterChart>
      <c:valAx>
        <c:axId val="5720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62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49644"/>
        <c:crosses val="autoZero"/>
        <c:crossBetween val="midCat"/>
        <c:dispUnits/>
      </c:valAx>
      <c:valAx>
        <c:axId val="45049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6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012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y=-4/x      y=2-x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795"/>
          <c:w val="0.832"/>
          <c:h val="0.8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'[3]Пересечения'!$A$52:$A$62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'[3]Пересечения'!$B$52:$B$62</c:f>
              <c:numCache>
                <c:ptCount val="11"/>
                <c:pt idx="0">
                  <c:v>0.8</c:v>
                </c:pt>
                <c:pt idx="1">
                  <c:v>1</c:v>
                </c:pt>
                <c:pt idx="2">
                  <c:v>1.3333333333333333</c:v>
                </c:pt>
                <c:pt idx="3">
                  <c:v>2</c:v>
                </c:pt>
                <c:pt idx="4">
                  <c:v>4</c:v>
                </c:pt>
                <c:pt idx="6">
                  <c:v>-4</c:v>
                </c:pt>
                <c:pt idx="7">
                  <c:v>-2</c:v>
                </c:pt>
                <c:pt idx="8">
                  <c:v>-1.3333333333333333</c:v>
                </c:pt>
                <c:pt idx="9">
                  <c:v>-1</c:v>
                </c:pt>
                <c:pt idx="10">
                  <c:v>-0.8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'[3]Пересечения'!$A$52:$A$62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'[3]Пересечения'!$D$52:$D$62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-2</c:v>
                </c:pt>
                <c:pt idx="10">
                  <c:v>-3</c:v>
                </c:pt>
              </c:numCache>
            </c:numRef>
          </c:yVal>
          <c:smooth val="0"/>
        </c:ser>
        <c:axId val="2793613"/>
        <c:axId val="25142518"/>
      </c:scatterChart>
      <c:valAx>
        <c:axId val="279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182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42518"/>
        <c:crosses val="autoZero"/>
        <c:crossBetween val="midCat"/>
        <c:dispUnits/>
      </c:valAx>
      <c:valAx>
        <c:axId val="25142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77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93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y=24*x^2    y=x^3+104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775"/>
          <c:w val="0.85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'[3]Пересечения'!$A$68:$A$78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'[3]Пересечения'!$B$68:$B$78</c:f>
              <c:numCache>
                <c:ptCount val="11"/>
                <c:pt idx="0">
                  <c:v>600</c:v>
                </c:pt>
                <c:pt idx="1">
                  <c:v>384</c:v>
                </c:pt>
                <c:pt idx="2">
                  <c:v>216</c:v>
                </c:pt>
                <c:pt idx="3">
                  <c:v>96</c:v>
                </c:pt>
                <c:pt idx="4">
                  <c:v>24</c:v>
                </c:pt>
                <c:pt idx="5">
                  <c:v>0</c:v>
                </c:pt>
                <c:pt idx="6">
                  <c:v>24</c:v>
                </c:pt>
                <c:pt idx="7">
                  <c:v>96</c:v>
                </c:pt>
                <c:pt idx="8">
                  <c:v>216</c:v>
                </c:pt>
                <c:pt idx="9">
                  <c:v>384</c:v>
                </c:pt>
                <c:pt idx="10">
                  <c:v>600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'[3]Пересечения'!$A$68:$A$78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'[3]Пересечения'!$D$68:$D$78</c:f>
              <c:numCache>
                <c:ptCount val="11"/>
                <c:pt idx="0">
                  <c:v>-21</c:v>
                </c:pt>
                <c:pt idx="1">
                  <c:v>40</c:v>
                </c:pt>
                <c:pt idx="2">
                  <c:v>77</c:v>
                </c:pt>
                <c:pt idx="3">
                  <c:v>96</c:v>
                </c:pt>
                <c:pt idx="4">
                  <c:v>103</c:v>
                </c:pt>
                <c:pt idx="5">
                  <c:v>104</c:v>
                </c:pt>
                <c:pt idx="6">
                  <c:v>105</c:v>
                </c:pt>
                <c:pt idx="7">
                  <c:v>112</c:v>
                </c:pt>
                <c:pt idx="8">
                  <c:v>131</c:v>
                </c:pt>
                <c:pt idx="9">
                  <c:v>168</c:v>
                </c:pt>
                <c:pt idx="10">
                  <c:v>229</c:v>
                </c:pt>
              </c:numCache>
            </c:numRef>
          </c:yVal>
          <c:smooth val="0"/>
        </c:ser>
        <c:axId val="24956071"/>
        <c:axId val="23278048"/>
      </c:scatterChart>
      <c:valAx>
        <c:axId val="249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74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278048"/>
        <c:crosses val="autoZero"/>
        <c:crossBetween val="midCat"/>
        <c:dispUnits/>
      </c:valAx>
      <c:valAx>
        <c:axId val="232780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47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56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y=(x+2)-1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6675"/>
          <c:w val="0.792"/>
          <c:h val="0.7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'[3]Одиночные'!$B$35</c:f>
              <c:strCache>
                <c:ptCount val="1"/>
                <c:pt idx="0">
                  <c:v>y=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'[3]Одиночные'!$A$36:$A$46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'[3]Одиночные'!$B$36:$B$46</c:f>
              <c:numCache>
                <c:ptCount val="11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yVal>
          <c:smooth val="0"/>
        </c:ser>
        <c:axId val="56557731"/>
        <c:axId val="39257532"/>
      </c:scatterChart>
      <c:valAx>
        <c:axId val="5655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517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57532"/>
        <c:crosses val="autoZero"/>
        <c:crossBetween val="midCat"/>
        <c:dispUnits/>
      </c:valAx>
      <c:valAx>
        <c:axId val="39257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9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57731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y=28/x     y=x^2-23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'[3]Пересечения'!$A$84:$A$94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'[3]Пересечения'!$B$84:$B$94</c:f>
              <c:numCache>
                <c:ptCount val="11"/>
                <c:pt idx="0">
                  <c:v>-5.6</c:v>
                </c:pt>
                <c:pt idx="1">
                  <c:v>-7</c:v>
                </c:pt>
                <c:pt idx="2">
                  <c:v>-9.333333333333334</c:v>
                </c:pt>
                <c:pt idx="3">
                  <c:v>-14</c:v>
                </c:pt>
                <c:pt idx="4">
                  <c:v>-28</c:v>
                </c:pt>
                <c:pt idx="6">
                  <c:v>28</c:v>
                </c:pt>
                <c:pt idx="7">
                  <c:v>14</c:v>
                </c:pt>
                <c:pt idx="8">
                  <c:v>9.333333333333334</c:v>
                </c:pt>
                <c:pt idx="9">
                  <c:v>7</c:v>
                </c:pt>
                <c:pt idx="10">
                  <c:v>5.6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'[3]Пересечения'!$A$84:$A$94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'[3]Пересечения'!$C$84:$C$94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'[3]Пересечения'!$A$84:$A$94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'[3]Пересечения'!$D$84:$D$94</c:f>
              <c:numCache>
                <c:ptCount val="11"/>
                <c:pt idx="0">
                  <c:v>2</c:v>
                </c:pt>
                <c:pt idx="1">
                  <c:v>-7</c:v>
                </c:pt>
                <c:pt idx="2">
                  <c:v>-14</c:v>
                </c:pt>
                <c:pt idx="3">
                  <c:v>-19</c:v>
                </c:pt>
                <c:pt idx="4">
                  <c:v>-22</c:v>
                </c:pt>
                <c:pt idx="5">
                  <c:v>-23</c:v>
                </c:pt>
                <c:pt idx="6">
                  <c:v>-22</c:v>
                </c:pt>
                <c:pt idx="7">
                  <c:v>-19</c:v>
                </c:pt>
                <c:pt idx="8">
                  <c:v>-14</c:v>
                </c:pt>
                <c:pt idx="9">
                  <c:v>-7</c:v>
                </c:pt>
                <c:pt idx="10">
                  <c:v>2</c:v>
                </c:pt>
              </c:numCache>
            </c:numRef>
          </c:yVal>
          <c:smooth val="0"/>
        </c:ser>
        <c:axId val="8175841"/>
        <c:axId val="6473706"/>
      </c:scatterChart>
      <c:valAx>
        <c:axId val="8175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3706"/>
        <c:crosses val="autoZero"/>
        <c:crossBetween val="midCat"/>
        <c:dispUnits/>
      </c:valAx>
      <c:valAx>
        <c:axId val="6473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758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y=28/x      y=x^2-23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35"/>
          <c:w val="0.8995"/>
          <c:h val="0.93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'[3]Пересечения'!$A$84:$A$94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'[3]Пересечения'!$B$84:$B$94</c:f>
              <c:numCache>
                <c:ptCount val="11"/>
                <c:pt idx="0">
                  <c:v>-5.6</c:v>
                </c:pt>
                <c:pt idx="1">
                  <c:v>-7</c:v>
                </c:pt>
                <c:pt idx="2">
                  <c:v>-9.333333333333334</c:v>
                </c:pt>
                <c:pt idx="3">
                  <c:v>-14</c:v>
                </c:pt>
                <c:pt idx="4">
                  <c:v>-28</c:v>
                </c:pt>
                <c:pt idx="6">
                  <c:v>28</c:v>
                </c:pt>
                <c:pt idx="7">
                  <c:v>14</c:v>
                </c:pt>
                <c:pt idx="8">
                  <c:v>9.333333333333334</c:v>
                </c:pt>
                <c:pt idx="9">
                  <c:v>7</c:v>
                </c:pt>
                <c:pt idx="10">
                  <c:v>5.6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'[3]Пересечения'!$A$84:$A$94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'[3]Пересечения'!$D$84:$D$94</c:f>
              <c:numCache>
                <c:ptCount val="11"/>
                <c:pt idx="0">
                  <c:v>2</c:v>
                </c:pt>
                <c:pt idx="1">
                  <c:v>-7</c:v>
                </c:pt>
                <c:pt idx="2">
                  <c:v>-14</c:v>
                </c:pt>
                <c:pt idx="3">
                  <c:v>-19</c:v>
                </c:pt>
                <c:pt idx="4">
                  <c:v>-22</c:v>
                </c:pt>
                <c:pt idx="5">
                  <c:v>-23</c:v>
                </c:pt>
                <c:pt idx="6">
                  <c:v>-22</c:v>
                </c:pt>
                <c:pt idx="7">
                  <c:v>-19</c:v>
                </c:pt>
                <c:pt idx="8">
                  <c:v>-14</c:v>
                </c:pt>
                <c:pt idx="9">
                  <c:v>-7</c:v>
                </c:pt>
                <c:pt idx="10">
                  <c:v>2</c:v>
                </c:pt>
              </c:numCache>
            </c:numRef>
          </c:yVal>
          <c:smooth val="0"/>
        </c:ser>
        <c:axId val="58263355"/>
        <c:axId val="54608148"/>
      </c:scatterChart>
      <c:valAx>
        <c:axId val="5826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53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08148"/>
        <c:crosses val="autoZero"/>
        <c:crossBetween val="midCat"/>
        <c:dispUnits/>
      </c:valAx>
      <c:valAx>
        <c:axId val="546081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63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'[1]Лист1'!$D$25</c:f>
              <c:strCache>
                <c:ptCount val="1"/>
                <c:pt idx="0">
                  <c:v>у1=Х2+4Х+3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'[1]Лист1'!$C$26:$C$45</c:f>
              <c:numCache>
                <c:ptCount val="20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</c:numCache>
            </c:numRef>
          </c:xVal>
          <c:yVal>
            <c:numRef>
              <c:f>'[1]Лист1'!$D$26:$D$45</c:f>
              <c:numCache>
                <c:ptCount val="20"/>
                <c:pt idx="0">
                  <c:v>8</c:v>
                </c:pt>
                <c:pt idx="1">
                  <c:v>5.25</c:v>
                </c:pt>
                <c:pt idx="2">
                  <c:v>3</c:v>
                </c:pt>
                <c:pt idx="3">
                  <c:v>1.25</c:v>
                </c:pt>
                <c:pt idx="4">
                  <c:v>0</c:v>
                </c:pt>
                <c:pt idx="5">
                  <c:v>-0.75</c:v>
                </c:pt>
                <c:pt idx="6">
                  <c:v>-1</c:v>
                </c:pt>
                <c:pt idx="7">
                  <c:v>-0.75</c:v>
                </c:pt>
                <c:pt idx="8">
                  <c:v>0</c:v>
                </c:pt>
                <c:pt idx="9">
                  <c:v>1.25</c:v>
                </c:pt>
                <c:pt idx="10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'[1]Лист1'!$E$25</c:f>
              <c:strCache>
                <c:ptCount val="1"/>
                <c:pt idx="0">
                  <c:v>у2=3-1,5х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'[1]Лист1'!$C$26:$C$45</c:f>
              <c:numCache>
                <c:ptCount val="20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</c:numCache>
            </c:numRef>
          </c:xVal>
          <c:yVal>
            <c:numRef>
              <c:f>'[1]Лист1'!$E$26:$E$45</c:f>
              <c:numCache>
                <c:ptCount val="20"/>
                <c:pt idx="10">
                  <c:v>3</c:v>
                </c:pt>
                <c:pt idx="11">
                  <c:v>2.25</c:v>
                </c:pt>
                <c:pt idx="12">
                  <c:v>1.5</c:v>
                </c:pt>
                <c:pt idx="13">
                  <c:v>0.75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'[1]Лист1'!$F$25</c:f>
              <c:strCache>
                <c:ptCount val="1"/>
                <c:pt idx="0">
                  <c:v>у3=(Х-2)3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'[1]Лист1'!$C$26:$C$45</c:f>
              <c:numCache>
                <c:ptCount val="20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</c:numCache>
            </c:numRef>
          </c:xVal>
          <c:yVal>
            <c:numRef>
              <c:f>'[1]Лист1'!$F$26:$F$45</c:f>
              <c:numCache>
                <c:ptCount val="20"/>
                <c:pt idx="14">
                  <c:v>0</c:v>
                </c:pt>
                <c:pt idx="15">
                  <c:v>0.125</c:v>
                </c:pt>
                <c:pt idx="16">
                  <c:v>1</c:v>
                </c:pt>
                <c:pt idx="17">
                  <c:v>3.375</c:v>
                </c:pt>
                <c:pt idx="18">
                  <c:v>8</c:v>
                </c:pt>
                <c:pt idx="19">
                  <c:v>15.625</c:v>
                </c:pt>
              </c:numCache>
            </c:numRef>
          </c:yVal>
          <c:smooth val="1"/>
        </c:ser>
        <c:axId val="21711285"/>
        <c:axId val="61183838"/>
      </c:scatterChart>
      <c:val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83838"/>
        <c:crosses val="autoZero"/>
        <c:crossBetween val="midCat"/>
        <c:dispUnits/>
      </c:valAx>
      <c:valAx>
        <c:axId val="61183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112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'7 График слож функ'!$B$9</c:f>
              <c:strCache>
                <c:ptCount val="1"/>
                <c:pt idx="0">
                  <c:v>y=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 График слож функ'!$A$10:$A$56</c:f>
              <c:numCache/>
            </c:numRef>
          </c:xVal>
          <c:yVal>
            <c:numRef>
              <c:f>'7 График слож функ'!$B$10:$B$56</c:f>
              <c:numCache/>
            </c:numRef>
          </c:yVal>
          <c:smooth val="1"/>
        </c:ser>
        <c:axId val="13783631"/>
        <c:axId val="56943816"/>
      </c:scatterChart>
      <c:val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3816"/>
        <c:crosses val="autoZero"/>
        <c:crossBetween val="midCat"/>
        <c:dispUnits/>
      </c:valAx>
      <c:valAx>
        <c:axId val="5694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3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375"/>
          <c:w val="0.968"/>
          <c:h val="0.94625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'[6]Лист1'!$A$13:$A$55</c:f>
              <c:numCache>
                <c:ptCount val="43"/>
                <c:pt idx="0">
                  <c:v>-2.1</c:v>
                </c:pt>
                <c:pt idx="1">
                  <c:v>-2</c:v>
                </c:pt>
                <c:pt idx="2">
                  <c:v>-1.9</c:v>
                </c:pt>
                <c:pt idx="3">
                  <c:v>-1.7999999999999998</c:v>
                </c:pt>
                <c:pt idx="4">
                  <c:v>-1.6999999999999997</c:v>
                </c:pt>
                <c:pt idx="5">
                  <c:v>-1.5999999999999996</c:v>
                </c:pt>
                <c:pt idx="6">
                  <c:v>-1.4999999999999996</c:v>
                </c:pt>
                <c:pt idx="7">
                  <c:v>-1.3999999999999995</c:v>
                </c:pt>
                <c:pt idx="8">
                  <c:v>-1.2999999999999994</c:v>
                </c:pt>
                <c:pt idx="9">
                  <c:v>-1.1999999999999993</c:v>
                </c:pt>
                <c:pt idx="10">
                  <c:v>-1.0999999999999992</c:v>
                </c:pt>
                <c:pt idx="11">
                  <c:v>-0.9999999999999992</c:v>
                </c:pt>
                <c:pt idx="12">
                  <c:v>-0.8999999999999992</c:v>
                </c:pt>
                <c:pt idx="13">
                  <c:v>-0.7999999999999993</c:v>
                </c:pt>
                <c:pt idx="14">
                  <c:v>-0.6999999999999993</c:v>
                </c:pt>
                <c:pt idx="15">
                  <c:v>-0.5999999999999993</c:v>
                </c:pt>
                <c:pt idx="16">
                  <c:v>-0.49999999999999933</c:v>
                </c:pt>
                <c:pt idx="17">
                  <c:v>-0.39999999999999936</c:v>
                </c:pt>
                <c:pt idx="18">
                  <c:v>-0.2999999999999994</c:v>
                </c:pt>
                <c:pt idx="19">
                  <c:v>-0.19999999999999937</c:v>
                </c:pt>
                <c:pt idx="20">
                  <c:v>-0.09999999999999937</c:v>
                </c:pt>
                <c:pt idx="21">
                  <c:v>6.38378239159465E-16</c:v>
                </c:pt>
                <c:pt idx="22">
                  <c:v>0.10000000000000064</c:v>
                </c:pt>
                <c:pt idx="23">
                  <c:v>0.20000000000000065</c:v>
                </c:pt>
                <c:pt idx="24">
                  <c:v>0.30000000000000066</c:v>
                </c:pt>
                <c:pt idx="25">
                  <c:v>0.4000000000000007</c:v>
                </c:pt>
                <c:pt idx="26">
                  <c:v>0.5000000000000007</c:v>
                </c:pt>
                <c:pt idx="27">
                  <c:v>0.6000000000000006</c:v>
                </c:pt>
                <c:pt idx="28">
                  <c:v>0.7000000000000006</c:v>
                </c:pt>
                <c:pt idx="29">
                  <c:v>0.8000000000000006</c:v>
                </c:pt>
                <c:pt idx="30">
                  <c:v>0.9000000000000006</c:v>
                </c:pt>
                <c:pt idx="31">
                  <c:v>1.0000000000000007</c:v>
                </c:pt>
                <c:pt idx="32">
                  <c:v>1.1000000000000008</c:v>
                </c:pt>
                <c:pt idx="33">
                  <c:v>1.2000000000000008</c:v>
                </c:pt>
                <c:pt idx="34">
                  <c:v>1.300000000000001</c:v>
                </c:pt>
                <c:pt idx="35">
                  <c:v>1.400000000000001</c:v>
                </c:pt>
                <c:pt idx="36">
                  <c:v>1.500000000000001</c:v>
                </c:pt>
                <c:pt idx="37">
                  <c:v>1.6000000000000012</c:v>
                </c:pt>
                <c:pt idx="38">
                  <c:v>1.7000000000000013</c:v>
                </c:pt>
                <c:pt idx="39">
                  <c:v>1.8000000000000014</c:v>
                </c:pt>
                <c:pt idx="40">
                  <c:v>1.9000000000000015</c:v>
                </c:pt>
                <c:pt idx="41">
                  <c:v>2.0000000000000013</c:v>
                </c:pt>
                <c:pt idx="42">
                  <c:v>2.1000000000000014</c:v>
                </c:pt>
              </c:numCache>
            </c:numRef>
          </c:xVal>
          <c:yVal>
            <c:numRef>
              <c:f>'[6]Лист1'!$B$13:$B$55</c:f>
              <c:numCache>
                <c:ptCount val="43"/>
                <c:pt idx="0">
                  <c:v>1.3980999999999995</c:v>
                </c:pt>
                <c:pt idx="1">
                  <c:v>0</c:v>
                </c:pt>
                <c:pt idx="2">
                  <c:v>-1.017900000000001</c:v>
                </c:pt>
                <c:pt idx="3">
                  <c:v>-1.7024000000000008</c:v>
                </c:pt>
                <c:pt idx="4">
                  <c:v>-2.097900000000001</c:v>
                </c:pt>
                <c:pt idx="5">
                  <c:v>-2.2464000000000004</c:v>
                </c:pt>
                <c:pt idx="6">
                  <c:v>-2.187499999999999</c:v>
                </c:pt>
                <c:pt idx="7">
                  <c:v>-1.9583999999999975</c:v>
                </c:pt>
                <c:pt idx="8">
                  <c:v>-1.5938999999999979</c:v>
                </c:pt>
                <c:pt idx="9">
                  <c:v>-1.1263999999999967</c:v>
                </c:pt>
                <c:pt idx="10">
                  <c:v>-0.5858999999999952</c:v>
                </c:pt>
                <c:pt idx="11">
                  <c:v>4.884981308350689E-15</c:v>
                </c:pt>
                <c:pt idx="12">
                  <c:v>0.606100000000005</c:v>
                </c:pt>
                <c:pt idx="13">
                  <c:v>1.2096000000000044</c:v>
                </c:pt>
                <c:pt idx="14">
                  <c:v>1.7901000000000042</c:v>
                </c:pt>
                <c:pt idx="15">
                  <c:v>2.3296000000000037</c:v>
                </c:pt>
                <c:pt idx="16">
                  <c:v>2.812500000000003</c:v>
                </c:pt>
                <c:pt idx="17">
                  <c:v>3.2256000000000027</c:v>
                </c:pt>
                <c:pt idx="18">
                  <c:v>3.558100000000002</c:v>
                </c:pt>
                <c:pt idx="19">
                  <c:v>3.8016000000000014</c:v>
                </c:pt>
                <c:pt idx="20">
                  <c:v>3.950100000000001</c:v>
                </c:pt>
                <c:pt idx="21">
                  <c:v>4</c:v>
                </c:pt>
                <c:pt idx="22">
                  <c:v>3.9500999999999995</c:v>
                </c:pt>
                <c:pt idx="23">
                  <c:v>3.8015999999999988</c:v>
                </c:pt>
                <c:pt idx="24">
                  <c:v>3.558099999999998</c:v>
                </c:pt>
                <c:pt idx="25">
                  <c:v>3.2255999999999974</c:v>
                </c:pt>
                <c:pt idx="26">
                  <c:v>2.812499999999997</c:v>
                </c:pt>
                <c:pt idx="27">
                  <c:v>2.3295999999999966</c:v>
                </c:pt>
                <c:pt idx="28">
                  <c:v>1.7900999999999962</c:v>
                </c:pt>
                <c:pt idx="29">
                  <c:v>1.2095999999999965</c:v>
                </c:pt>
                <c:pt idx="30">
                  <c:v>0.6060999999999965</c:v>
                </c:pt>
                <c:pt idx="31">
                  <c:v>0</c:v>
                </c:pt>
                <c:pt idx="32">
                  <c:v>-0.5859000000000041</c:v>
                </c:pt>
                <c:pt idx="33">
                  <c:v>-1.1264000000000038</c:v>
                </c:pt>
                <c:pt idx="34">
                  <c:v>-1.5939000000000032</c:v>
                </c:pt>
                <c:pt idx="35">
                  <c:v>-1.9584000000000037</c:v>
                </c:pt>
                <c:pt idx="36">
                  <c:v>-2.1875000000000018</c:v>
                </c:pt>
                <c:pt idx="37">
                  <c:v>-2.2463999999999995</c:v>
                </c:pt>
                <c:pt idx="38">
                  <c:v>-2.0978999999999957</c:v>
                </c:pt>
                <c:pt idx="39">
                  <c:v>-1.702399999999992</c:v>
                </c:pt>
                <c:pt idx="40">
                  <c:v>-1.0178999999999885</c:v>
                </c:pt>
                <c:pt idx="41">
                  <c:v>1.4210854715202004E-14</c:v>
                </c:pt>
                <c:pt idx="42">
                  <c:v>1.3981000000000243</c:v>
                </c:pt>
              </c:numCache>
            </c:numRef>
          </c:yVal>
          <c:smooth val="1"/>
        </c:ser>
        <c:axId val="42732297"/>
        <c:axId val="49046354"/>
      </c:scatterChart>
      <c:valAx>
        <c:axId val="4273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046354"/>
        <c:crosses val="autoZero"/>
        <c:crossBetween val="midCat"/>
        <c:dispUnits/>
      </c:valAx>
      <c:valAx>
        <c:axId val="49046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22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969696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'12-геом'!$C$14:$C$17</c:f>
              <c:numCache/>
            </c:numRef>
          </c:cat>
          <c:val>
            <c:numRef>
              <c:f>'12-геом'!$D$14:$D$17</c:f>
              <c:numCache/>
            </c:numRef>
          </c:val>
        </c:ser>
        <c:axId val="38764003"/>
        <c:axId val="13331708"/>
      </c:areaChart>
      <c:catAx>
        <c:axId val="3876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1708"/>
        <c:crosses val="autoZero"/>
        <c:auto val="1"/>
        <c:lblOffset val="100"/>
        <c:noMultiLvlLbl val="0"/>
      </c:catAx>
      <c:valAx>
        <c:axId val="13331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640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'12-геом'!$C$44:$C$48</c:f>
              <c:numCache/>
            </c:numRef>
          </c:xVal>
          <c:yVal>
            <c:numRef>
              <c:f>'12-геом'!$D$44:$D$48</c:f>
              <c:numCache/>
            </c:numRef>
          </c:yVal>
          <c:smooth val="0"/>
        </c:ser>
        <c:axId val="52876509"/>
        <c:axId val="6126534"/>
      </c:scatterChart>
      <c:valAx>
        <c:axId val="528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6534"/>
        <c:crosses val="autoZero"/>
        <c:crossBetween val="midCat"/>
        <c:dispUnits/>
      </c:valAx>
      <c:valAx>
        <c:axId val="6126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65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'К интегралу'!$A$3:$A$65</c:f>
              <c:numCache/>
            </c:numRef>
          </c:xVal>
          <c:yVal>
            <c:numRef>
              <c:f>'К интегралу'!$B$3:$B$65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'К интегралу'!$A$3:$A$65</c:f>
              <c:numCache/>
            </c:numRef>
          </c:xVal>
          <c:yVal>
            <c:numRef>
              <c:f>'К интегралу'!$C$3:$C$65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'К интегралу'!$A$3:$A$65</c:f>
              <c:numCache/>
            </c:numRef>
          </c:xVal>
          <c:yVal>
            <c:numRef>
              <c:f>'К интегралу'!$D$3:$D$65</c:f>
              <c:numCache/>
            </c:numRef>
          </c:yVal>
          <c:smooth val="1"/>
        </c:ser>
        <c:axId val="55138807"/>
        <c:axId val="26487216"/>
      </c:scatterChart>
      <c:valAx>
        <c:axId val="551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7216"/>
        <c:crosses val="autoZero"/>
        <c:crossBetween val="midCat"/>
        <c:dispUnits/>
      </c:valAx>
      <c:valAx>
        <c:axId val="26487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388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/>
      <c:areaChart>
        <c:grouping val="stacked"/>
        <c:varyColors val="0"/>
        <c:ser>
          <c:idx val="0"/>
          <c:order val="0"/>
          <c:tx>
            <c:v>Искомая фигура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'18-интеграл'!$E$21:$E$41</c:f>
              <c:numCache/>
            </c:numRef>
          </c:cat>
          <c:val>
            <c:numRef>
              <c:f>'18-интеграл'!$F$21:$F$41</c:f>
              <c:numCache/>
            </c:numRef>
          </c:val>
        </c:ser>
        <c:axId val="37058353"/>
        <c:axId val="65089722"/>
      </c:areaChart>
      <c:catAx>
        <c:axId val="370583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089722"/>
        <c:crosses val="autoZero"/>
        <c:auto val="1"/>
        <c:lblOffset val="100"/>
        <c:noMultiLvlLbl val="0"/>
      </c:catAx>
      <c:valAx>
        <c:axId val="65089722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583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'[2]ТЕСТ'!$B$29:$B$30</c:f>
              <c:numCache>
                <c:ptCount val="2"/>
                <c:pt idx="0">
                  <c:v>-2</c:v>
                </c:pt>
                <c:pt idx="1">
                  <c:v>3</c:v>
                </c:pt>
              </c:numCache>
            </c:numRef>
          </c:xVal>
          <c:yVal>
            <c:numRef>
              <c:f>'[2]ТЕСТ'!$C$29:$C$30</c:f>
              <c:numCache>
                <c:ptCount val="2"/>
                <c:pt idx="0">
                  <c:v>-3</c:v>
                </c:pt>
                <c:pt idx="1">
                  <c:v>4</c:v>
                </c:pt>
              </c:numCache>
            </c:numRef>
          </c:yVal>
          <c:smooth val="1"/>
        </c:ser>
        <c:axId val="48936587"/>
        <c:axId val="37776100"/>
      </c:scatterChart>
      <c:valAx>
        <c:axId val="4893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6100"/>
        <c:crosses val="autoZero"/>
        <c:crossBetween val="midCat"/>
        <c:dispUnits/>
      </c:valAx>
      <c:valAx>
        <c:axId val="37776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65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y=x^2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0125"/>
          <c:w val="0.8635"/>
          <c:h val="0.85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'[3]Одиночные'!$A$52:$A$62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'[3]Одиночные'!$B$52:$B$62</c:f>
              <c:numCache>
                <c:ptCount val="11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25</c:v>
                </c:pt>
              </c:numCache>
            </c:numRef>
          </c:yVal>
          <c:smooth val="0"/>
        </c:ser>
        <c:axId val="17773469"/>
        <c:axId val="25743494"/>
      </c:scatterChart>
      <c:valAx>
        <c:axId val="1777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73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43494"/>
        <c:crosses val="autoZero"/>
        <c:crossBetween val="midCat"/>
        <c:dispUnits/>
      </c:valAx>
      <c:valAx>
        <c:axId val="25743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82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7346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'[2]ТЕСТ'!$D$29:$D$30</c:f>
              <c:numCache>
                <c:ptCount val="2"/>
                <c:pt idx="0">
                  <c:v>-2</c:v>
                </c:pt>
                <c:pt idx="1">
                  <c:v>3</c:v>
                </c:pt>
              </c:numCache>
            </c:numRef>
          </c:xVal>
          <c:yVal>
            <c:numRef>
              <c:f>'[2]ТЕСТ'!$E$29:$E$30</c:f>
              <c:numCache>
                <c:ptCount val="2"/>
                <c:pt idx="0">
                  <c:v>3</c:v>
                </c:pt>
                <c:pt idx="1">
                  <c:v>-2</c:v>
                </c:pt>
              </c:numCache>
            </c:numRef>
          </c:yVal>
          <c:smooth val="1"/>
        </c:ser>
        <c:axId val="4440581"/>
        <c:axId val="39965230"/>
      </c:scatterChart>
      <c:valAx>
        <c:axId val="444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65230"/>
        <c:crosses val="autoZero"/>
        <c:crossBetween val="midCat"/>
        <c:dispUnits/>
      </c:valAx>
      <c:valAx>
        <c:axId val="39965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05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'[2]ТЕСТ'!$F$29:$F$30</c:f>
              <c:numCache>
                <c:ptCount val="2"/>
                <c:pt idx="0">
                  <c:v>-2</c:v>
                </c:pt>
                <c:pt idx="1">
                  <c:v>3</c:v>
                </c:pt>
              </c:numCache>
            </c:numRef>
          </c:xVal>
          <c:yVal>
            <c:numRef>
              <c:f>'[2]ТЕСТ'!$G$29:$G$30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1"/>
        </c:ser>
        <c:axId val="24142751"/>
        <c:axId val="15958168"/>
      </c:scatterChart>
      <c:valAx>
        <c:axId val="24142751"/>
        <c:scaling>
          <c:orientation val="minMax"/>
          <c:max val="3"/>
        </c:scaling>
        <c:axPos val="b"/>
        <c:delete val="0"/>
        <c:numFmt formatCode="General" sourceLinked="1"/>
        <c:majorTickMark val="out"/>
        <c:minorTickMark val="none"/>
        <c:tickLblPos val="nextTo"/>
        <c:crossAx val="15958168"/>
        <c:crosses val="autoZero"/>
        <c:crossBetween val="midCat"/>
        <c:dispUnits/>
      </c:valAx>
      <c:valAx>
        <c:axId val="15958168"/>
        <c:scaling>
          <c:orientation val="minMax"/>
          <c:max val="3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427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'[2]ТЕСТ'!$H$29:$H$30</c:f>
              <c:numCache>
                <c:ptCount val="2"/>
                <c:pt idx="0">
                  <c:v>-2</c:v>
                </c:pt>
                <c:pt idx="1">
                  <c:v>3</c:v>
                </c:pt>
              </c:numCache>
            </c:numRef>
          </c:xVal>
          <c:yVal>
            <c:numRef>
              <c:f>'[2]ТЕСТ'!$I$29:$I$30</c:f>
              <c:numCache>
                <c:ptCount val="2"/>
                <c:pt idx="0">
                  <c:v>-1</c:v>
                </c:pt>
                <c:pt idx="1">
                  <c:v>1</c:v>
                </c:pt>
              </c:numCache>
            </c:numRef>
          </c:yVal>
          <c:smooth val="1"/>
        </c:ser>
        <c:axId val="9405785"/>
        <c:axId val="17543202"/>
      </c:scatterChart>
      <c:valAx>
        <c:axId val="94057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543202"/>
        <c:crosses val="autoZero"/>
        <c:crossBetween val="midCat"/>
        <c:dispUnits/>
      </c:valAx>
      <c:valAx>
        <c:axId val="17543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57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25"/>
          <c:w val="0.98225"/>
          <c:h val="0.99375"/>
        </c:manualLayout>
      </c:layout>
      <c:lineChart>
        <c:grouping val="standard"/>
        <c:varyColors val="0"/>
        <c:ser>
          <c:idx val="0"/>
          <c:order val="0"/>
          <c:tx>
            <c:strRef>
              <c:f>'[4]лр1'!$E$11</c:f>
              <c:strCache>
                <c:ptCount val="1"/>
                <c:pt idx="0">
                  <c:v>T,с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'[4]лр1'!$B$12:$B$15</c:f>
              <c:strCache>
                <c:ptCount val="4"/>
                <c:pt idx="0">
                  <c:v>0.1кг</c:v>
                </c:pt>
                <c:pt idx="1">
                  <c:v>0.2 кг</c:v>
                </c:pt>
                <c:pt idx="2">
                  <c:v>0.3 кг</c:v>
                </c:pt>
                <c:pt idx="3">
                  <c:v>0,4 кг</c:v>
                </c:pt>
              </c:strCache>
            </c:strRef>
          </c:cat>
          <c:val>
            <c:numRef>
              <c:f>'[4]лр1'!$E$12:$E$15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3671091"/>
        <c:axId val="11713228"/>
      </c:lineChart>
      <c:catAx>
        <c:axId val="2367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масса</a:t>
                </a:r>
              </a:p>
            </c:rich>
          </c:tx>
          <c:layout>
            <c:manualLayout>
              <c:xMode val="factor"/>
              <c:yMode val="factor"/>
              <c:x val="0.094"/>
              <c:y val="0.09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период</a:t>
                </a:r>
              </a:p>
            </c:rich>
          </c:tx>
          <c:layout>
            <c:manualLayout>
              <c:xMode val="factor"/>
              <c:yMode val="factor"/>
              <c:x val="0.0575"/>
              <c:y val="-0.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71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0305"/>
        </c:manualLayout>
      </c:layout>
      <c:overlay val="0"/>
      <c:spPr>
        <a:solidFill>
          <a:srgbClr val="CCFFFF"/>
        </a:solidFill>
      </c:sp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'[4]лр1'!$E$47</c:f>
              <c:strCache>
                <c:ptCount val="1"/>
                <c:pt idx="0">
                  <c:v>T1,с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'[4]лр1'!$B$48:$B$51</c:f>
              <c:strCache>
                <c:ptCount val="4"/>
                <c:pt idx="0">
                  <c:v>k</c:v>
                </c:pt>
                <c:pt idx="1">
                  <c:v>2k</c:v>
                </c:pt>
                <c:pt idx="2">
                  <c:v>3k</c:v>
                </c:pt>
                <c:pt idx="3">
                  <c:v>4k</c:v>
                </c:pt>
              </c:strCache>
            </c:strRef>
          </c:cat>
          <c:val>
            <c:numRef>
              <c:f>'[4]лр1'!$E$48:$E$51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8310189"/>
        <c:axId val="9247382"/>
      </c:lineChart>
      <c:catAx>
        <c:axId val="3831018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9247382"/>
        <c:crosses val="autoZero"/>
        <c:auto val="1"/>
        <c:lblOffset val="100"/>
        <c:noMultiLvlLbl val="0"/>
      </c:catAx>
      <c:valAx>
        <c:axId val="924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период</a:t>
                </a:r>
              </a:p>
            </c:rich>
          </c:tx>
          <c:layout>
            <c:manualLayout>
              <c:xMode val="factor"/>
              <c:yMode val="factor"/>
              <c:x val="0.053"/>
              <c:y val="-0.0325"/>
            </c:manualLayout>
          </c:layout>
          <c:overlay val="0"/>
          <c:spPr>
            <a:solidFill>
              <a:srgbClr val="CCFFFF"/>
            </a:solidFill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10189"/>
        <c:crossesAt val="1"/>
        <c:crossBetween val="between"/>
        <c:dispUnits/>
      </c:valAx>
      <c:spPr>
        <a:noFill/>
        <a:ln w="12700">
          <a:solidFill>
            <a:srgbClr val="80808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2125"/>
          <c:y val="0.4445"/>
        </c:manualLayout>
      </c:layout>
      <c:overlay val="0"/>
      <c:spPr>
        <a:solidFill>
          <a:srgbClr val="CCFFFF"/>
        </a:solidFill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42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'[4]лр1'!$C$30</c:f>
              <c:strCache>
                <c:ptCount val="1"/>
                <c:pt idx="0">
                  <c:v>T2,с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'[4]лр1'!$B$31:$B$35</c:f>
              <c:numCache>
                <c:ptCount val="5"/>
                <c:pt idx="0">
                  <c:v>0.1</c:v>
                </c:pt>
              </c:numCache>
            </c:numRef>
          </c:xVal>
          <c:yVal>
            <c:numRef>
              <c:f>'[4]лр1'!$C$31:$C$35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'[4]лр1'!$L$30</c:f>
              <c:strCache>
                <c:ptCount val="1"/>
                <c:pt idx="0">
                  <c:v>T1,с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'[4]лр1'!$B$31:$B$35</c:f>
              <c:numCache>
                <c:ptCount val="5"/>
                <c:pt idx="0">
                  <c:v>0.1</c:v>
                </c:pt>
              </c:numCache>
            </c:numRef>
          </c:xVal>
          <c:yVal>
            <c:numRef>
              <c:f>'[4]лр1'!$L$31:$L$35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6117575"/>
        <c:axId val="10840448"/>
      </c:scatterChart>
      <c:valAx>
        <c:axId val="161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масса</a:t>
                </a:r>
              </a:p>
            </c:rich>
          </c:tx>
          <c:layout>
            <c:manualLayout>
              <c:xMode val="factor"/>
              <c:yMode val="factor"/>
              <c:x val="0.12275"/>
              <c:y val="0.09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0448"/>
        <c:crosses val="autoZero"/>
        <c:crossBetween val="midCat"/>
        <c:dispUnits/>
      </c:valAx>
      <c:valAx>
        <c:axId val="108404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1175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5"/>
          <c:y val="0.03325"/>
        </c:manualLayout>
      </c:layout>
      <c:overlay val="0"/>
      <c:spPr>
        <a:solidFill>
          <a:srgbClr val="CCFFFF"/>
        </a:solidFill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21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1"/>
          <c:h val="0.959"/>
        </c:manualLayout>
      </c:layout>
      <c:scatterChart>
        <c:scatterStyle val="smooth"/>
        <c:varyColors val="0"/>
        <c:ser>
          <c:idx val="0"/>
          <c:order val="0"/>
          <c:tx>
            <c:strRef>
              <c:f>'[4]лр1'!$E$40</c:f>
              <c:strCache>
                <c:ptCount val="1"/>
                <c:pt idx="0">
                  <c:v>T,с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'[4]лр1'!$B$41:$B$43</c:f>
              <c:numCache>
                <c:ptCount val="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</c:numCache>
            </c:numRef>
          </c:xVal>
          <c:yVal>
            <c:numRef>
              <c:f>'[4]лр1'!$E$41:$E$43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0455169"/>
        <c:axId val="5661066"/>
      </c:scatterChart>
      <c:val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1066"/>
        <c:crosses val="autoZero"/>
        <c:crossBetween val="midCat"/>
        <c:dispUnits/>
      </c:valAx>
      <c:valAx>
        <c:axId val="56610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4551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"/>
          <c:y val="0.4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"/>
          <c:w val="0.9592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'[4]лр1'!$D$55</c:f>
              <c:strCache>
                <c:ptCount val="1"/>
                <c:pt idx="0">
                  <c:v>T2,с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'[4]лр1'!$C$56:$C$59</c:f>
              <c:strCache>
                <c:ptCount val="4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</c:strCache>
            </c:strRef>
          </c:xVal>
          <c:yVal>
            <c:numRef>
              <c:f>'[4]лр1'!$D$56:$D$59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'[4]лр1'!$M$55</c:f>
              <c:strCache>
                <c:ptCount val="1"/>
                <c:pt idx="0">
                  <c:v>T1,с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'[4]лр1'!$C$56:$C$59</c:f>
              <c:strCache>
                <c:ptCount val="4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</c:strCache>
            </c:strRef>
          </c:xVal>
          <c:yVal>
            <c:numRef>
              <c:f>'[4]лр1'!$M$56:$M$59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0949595"/>
        <c:axId val="55893172"/>
      </c:scatterChart>
      <c:val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93172"/>
        <c:crosses val="autoZero"/>
        <c:crossBetween val="midCat"/>
        <c:dispUnits/>
      </c:valAx>
      <c:valAx>
        <c:axId val="55893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495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25"/>
          <c:y val="0.4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y=x^2+2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9725"/>
          <c:w val="0.84025"/>
          <c:h val="0.819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'[3]Одиночные'!$A$68:$A$78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'[3]Одиночные'!$B$68:$B$78</c:f>
              <c:numCache>
                <c:ptCount val="11"/>
                <c:pt idx="0">
                  <c:v>27</c:v>
                </c:pt>
                <c:pt idx="1">
                  <c:v>18</c:v>
                </c:pt>
                <c:pt idx="2">
                  <c:v>11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6</c:v>
                </c:pt>
                <c:pt idx="8">
                  <c:v>11</c:v>
                </c:pt>
                <c:pt idx="9">
                  <c:v>18</c:v>
                </c:pt>
                <c:pt idx="10">
                  <c:v>27</c:v>
                </c:pt>
              </c:numCache>
            </c:numRef>
          </c:yVal>
          <c:smooth val="0"/>
        </c:ser>
        <c:axId val="30364855"/>
        <c:axId val="4848240"/>
      </c:scatterChart>
      <c:valAx>
        <c:axId val="30364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792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8240"/>
        <c:crosses val="autoZero"/>
        <c:crossBetween val="midCat"/>
        <c:dispUnits/>
      </c:valAx>
      <c:valAx>
        <c:axId val="48482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7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6485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y=2/x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7"/>
          <c:w val="0.971"/>
          <c:h val="0.93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'[3]Одиночные'!$A$114:$A$124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'[3]Одиночные'!$B$114:$B$124</c:f>
              <c:numCache>
                <c:ptCount val="11"/>
                <c:pt idx="0">
                  <c:v>-0.4</c:v>
                </c:pt>
                <c:pt idx="1">
                  <c:v>-0.5</c:v>
                </c:pt>
                <c:pt idx="2">
                  <c:v>-0.6666666666666666</c:v>
                </c:pt>
                <c:pt idx="3">
                  <c:v>-1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0.6666666666666666</c:v>
                </c:pt>
                <c:pt idx="9">
                  <c:v>0.5</c:v>
                </c:pt>
                <c:pt idx="10">
                  <c:v>0.4</c:v>
                </c:pt>
              </c:numCache>
            </c:numRef>
          </c:yVal>
          <c:smooth val="0"/>
        </c:ser>
        <c:axId val="43634161"/>
        <c:axId val="57163130"/>
      </c:scatterChart>
      <c:valAx>
        <c:axId val="43634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55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7163130"/>
        <c:crosses val="autoZero"/>
        <c:crossBetween val="midCat"/>
        <c:dispUnits/>
      </c:valAx>
      <c:valAx>
        <c:axId val="571631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87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36341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y=-1/x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45"/>
          <c:w val="0.86075"/>
          <c:h val="0.78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'[3]Одиночные'!$A$130:$A$140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'[3]Одиночные'!$B$130:$B$140</c:f>
              <c:numCache>
                <c:ptCount val="11"/>
                <c:pt idx="0">
                  <c:v>0.2</c:v>
                </c:pt>
                <c:pt idx="1">
                  <c:v>0.25</c:v>
                </c:pt>
                <c:pt idx="2">
                  <c:v>0.3333333333333333</c:v>
                </c:pt>
                <c:pt idx="3">
                  <c:v>0.5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-0.5</c:v>
                </c:pt>
                <c:pt idx="8">
                  <c:v>-0.3333333333333333</c:v>
                </c:pt>
                <c:pt idx="9">
                  <c:v>-0.25</c:v>
                </c:pt>
                <c:pt idx="10">
                  <c:v>-0.2</c:v>
                </c:pt>
              </c:numCache>
            </c:numRef>
          </c:yVal>
          <c:smooth val="0"/>
        </c:ser>
        <c:axId val="44706123"/>
        <c:axId val="66810788"/>
      </c:scatterChart>
      <c:valAx>
        <c:axId val="4470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567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810788"/>
        <c:crosses val="autoZero"/>
        <c:crossBetween val="midCat"/>
        <c:dispUnits/>
      </c:valAx>
      <c:valAx>
        <c:axId val="66810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57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706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y=-5/x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75"/>
          <c:w val="0.83375"/>
          <c:h val="0.7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'[3]Одиночные'!$A$146:$A$156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'[3]Одиночные'!$B$146:$B$156</c:f>
              <c:numCache>
                <c:ptCount val="11"/>
                <c:pt idx="0">
                  <c:v>1</c:v>
                </c:pt>
                <c:pt idx="1">
                  <c:v>1.25</c:v>
                </c:pt>
                <c:pt idx="2">
                  <c:v>1.6666666666666667</c:v>
                </c:pt>
                <c:pt idx="3">
                  <c:v>2.5</c:v>
                </c:pt>
                <c:pt idx="4">
                  <c:v>5</c:v>
                </c:pt>
                <c:pt idx="5">
                  <c:v>0</c:v>
                </c:pt>
                <c:pt idx="6">
                  <c:v>-5</c:v>
                </c:pt>
                <c:pt idx="7">
                  <c:v>-2.5</c:v>
                </c:pt>
                <c:pt idx="8">
                  <c:v>-1.6666666666666667</c:v>
                </c:pt>
                <c:pt idx="9">
                  <c:v>-1.25</c:v>
                </c:pt>
                <c:pt idx="10">
                  <c:v>-1</c:v>
                </c:pt>
              </c:numCache>
            </c:numRef>
          </c:yVal>
          <c:smooth val="0"/>
        </c:ser>
        <c:axId val="64426181"/>
        <c:axId val="42964718"/>
      </c:scatterChart>
      <c:valAx>
        <c:axId val="64426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62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64718"/>
        <c:crosses val="autoZero"/>
        <c:crossBetween val="midCat"/>
        <c:dispUnits/>
      </c:valAx>
      <c:valAx>
        <c:axId val="429647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6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426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y=2/x-2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1"/>
          <c:w val="0.8625"/>
          <c:h val="0.719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'[3]Одиночные'!$A$162:$A$172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'[3]Одиночные'!$B$162:$B$172</c:f>
              <c:numCache>
                <c:ptCount val="11"/>
                <c:pt idx="0">
                  <c:v>-2.4</c:v>
                </c:pt>
                <c:pt idx="1">
                  <c:v>-2.5</c:v>
                </c:pt>
                <c:pt idx="2">
                  <c:v>-2.6666666666666665</c:v>
                </c:pt>
                <c:pt idx="3">
                  <c:v>-3</c:v>
                </c:pt>
                <c:pt idx="4">
                  <c:v>-4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-1.3333333333333335</c:v>
                </c:pt>
                <c:pt idx="9">
                  <c:v>-1.5</c:v>
                </c:pt>
                <c:pt idx="10">
                  <c:v>-1.6</c:v>
                </c:pt>
              </c:numCache>
            </c:numRef>
          </c:yVal>
          <c:smooth val="0"/>
        </c:ser>
        <c:axId val="51138143"/>
        <c:axId val="57590104"/>
      </c:scatterChart>
      <c:valAx>
        <c:axId val="5113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69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90104"/>
        <c:crosses val="autoZero"/>
        <c:crossBetween val="midCat"/>
        <c:dispUnits/>
      </c:valAx>
      <c:valAx>
        <c:axId val="57590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6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381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46</xdr:row>
      <xdr:rowOff>85725</xdr:rowOff>
    </xdr:from>
    <xdr:to>
      <xdr:col>9</xdr:col>
      <xdr:colOff>85725</xdr:colOff>
      <xdr:row>50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38300" y="7648575"/>
          <a:ext cx="10953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46</xdr:row>
      <xdr:rowOff>85725</xdr:rowOff>
    </xdr:from>
    <xdr:to>
      <xdr:col>5</xdr:col>
      <xdr:colOff>133350</xdr:colOff>
      <xdr:row>50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533400" y="7648575"/>
          <a:ext cx="11049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13</xdr:row>
      <xdr:rowOff>104775</xdr:rowOff>
    </xdr:from>
    <xdr:to>
      <xdr:col>7</xdr:col>
      <xdr:colOff>0</xdr:colOff>
      <xdr:row>18</xdr:row>
      <xdr:rowOff>152400</xdr:rowOff>
    </xdr:to>
    <xdr:graphicFrame>
      <xdr:nvGraphicFramePr>
        <xdr:cNvPr id="1" name="Chart 5"/>
        <xdr:cNvGraphicFramePr/>
      </xdr:nvGraphicFramePr>
      <xdr:xfrm>
        <a:off x="2905125" y="2266950"/>
        <a:ext cx="1219200" cy="85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13</xdr:row>
      <xdr:rowOff>85725</xdr:rowOff>
    </xdr:from>
    <xdr:to>
      <xdr:col>4</xdr:col>
      <xdr:colOff>533400</xdr:colOff>
      <xdr:row>19</xdr:row>
      <xdr:rowOff>0</xdr:rowOff>
    </xdr:to>
    <xdr:graphicFrame>
      <xdr:nvGraphicFramePr>
        <xdr:cNvPr id="2" name="Chart 6"/>
        <xdr:cNvGraphicFramePr/>
      </xdr:nvGraphicFramePr>
      <xdr:xfrm>
        <a:off x="1485900" y="2247900"/>
        <a:ext cx="1381125" cy="88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13</xdr:row>
      <xdr:rowOff>95250</xdr:rowOff>
    </xdr:from>
    <xdr:to>
      <xdr:col>9</xdr:col>
      <xdr:colOff>552450</xdr:colOff>
      <xdr:row>18</xdr:row>
      <xdr:rowOff>152400</xdr:rowOff>
    </xdr:to>
    <xdr:graphicFrame>
      <xdr:nvGraphicFramePr>
        <xdr:cNvPr id="3" name="Chart 7"/>
        <xdr:cNvGraphicFramePr/>
      </xdr:nvGraphicFramePr>
      <xdr:xfrm>
        <a:off x="4133850" y="2257425"/>
        <a:ext cx="1647825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76200</xdr:rowOff>
    </xdr:from>
    <xdr:to>
      <xdr:col>2</xdr:col>
      <xdr:colOff>523875</xdr:colOff>
      <xdr:row>19</xdr:row>
      <xdr:rowOff>0</xdr:rowOff>
    </xdr:to>
    <xdr:graphicFrame>
      <xdr:nvGraphicFramePr>
        <xdr:cNvPr id="4" name="Chart 8"/>
        <xdr:cNvGraphicFramePr/>
      </xdr:nvGraphicFramePr>
      <xdr:xfrm>
        <a:off x="0" y="2238375"/>
        <a:ext cx="1485900" cy="89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16</xdr:row>
      <xdr:rowOff>133350</xdr:rowOff>
    </xdr:from>
    <xdr:to>
      <xdr:col>0</xdr:col>
      <xdr:colOff>590550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" y="3219450"/>
          <a:ext cx="1238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6</xdr:col>
      <xdr:colOff>161925</xdr:colOff>
      <xdr:row>20</xdr:row>
      <xdr:rowOff>0</xdr:rowOff>
    </xdr:from>
    <xdr:to>
      <xdr:col>6</xdr:col>
      <xdr:colOff>342900</xdr:colOff>
      <xdr:row>20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05225" y="38290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f</a:t>
          </a:r>
        </a:p>
      </xdr:txBody>
    </xdr:sp>
    <xdr:clientData/>
  </xdr:twoCellAnchor>
  <xdr:twoCellAnchor editAs="oneCell">
    <xdr:from>
      <xdr:col>2</xdr:col>
      <xdr:colOff>314325</xdr:colOff>
      <xdr:row>6</xdr:row>
      <xdr:rowOff>66675</xdr:rowOff>
    </xdr:from>
    <xdr:to>
      <xdr:col>3</xdr:col>
      <xdr:colOff>295275</xdr:colOff>
      <xdr:row>10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304925"/>
          <a:ext cx="571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27</xdr:row>
      <xdr:rowOff>85725</xdr:rowOff>
    </xdr:from>
    <xdr:to>
      <xdr:col>3</xdr:col>
      <xdr:colOff>342900</xdr:colOff>
      <xdr:row>27</xdr:row>
      <xdr:rowOff>85725</xdr:rowOff>
    </xdr:to>
    <xdr:sp>
      <xdr:nvSpPr>
        <xdr:cNvPr id="4" name="Line 5"/>
        <xdr:cNvSpPr>
          <a:spLocks/>
        </xdr:cNvSpPr>
      </xdr:nvSpPr>
      <xdr:spPr>
        <a:xfrm>
          <a:off x="1790700" y="5219700"/>
          <a:ext cx="3143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7</xdr:row>
      <xdr:rowOff>161925</xdr:rowOff>
    </xdr:from>
    <xdr:to>
      <xdr:col>14</xdr:col>
      <xdr:colOff>676275</xdr:colOff>
      <xdr:row>17</xdr:row>
      <xdr:rowOff>0</xdr:rowOff>
    </xdr:to>
    <xdr:graphicFrame>
      <xdr:nvGraphicFramePr>
        <xdr:cNvPr id="5" name="Chart 6"/>
        <xdr:cNvGraphicFramePr/>
      </xdr:nvGraphicFramePr>
      <xdr:xfrm>
        <a:off x="6219825" y="1562100"/>
        <a:ext cx="3143250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228600</xdr:colOff>
      <xdr:row>48</xdr:row>
      <xdr:rowOff>180975</xdr:rowOff>
    </xdr:from>
    <xdr:to>
      <xdr:col>14</xdr:col>
      <xdr:colOff>676275</xdr:colOff>
      <xdr:row>55</xdr:row>
      <xdr:rowOff>133350</xdr:rowOff>
    </xdr:to>
    <xdr:graphicFrame>
      <xdr:nvGraphicFramePr>
        <xdr:cNvPr id="6" name="Chart 7"/>
        <xdr:cNvGraphicFramePr/>
      </xdr:nvGraphicFramePr>
      <xdr:xfrm>
        <a:off x="6134100" y="9048750"/>
        <a:ext cx="32289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57150</xdr:colOff>
      <xdr:row>27</xdr:row>
      <xdr:rowOff>85725</xdr:rowOff>
    </xdr:from>
    <xdr:to>
      <xdr:col>14</xdr:col>
      <xdr:colOff>609600</xdr:colOff>
      <xdr:row>36</xdr:row>
      <xdr:rowOff>161925</xdr:rowOff>
    </xdr:to>
    <xdr:graphicFrame>
      <xdr:nvGraphicFramePr>
        <xdr:cNvPr id="7" name="Chart 8"/>
        <xdr:cNvGraphicFramePr/>
      </xdr:nvGraphicFramePr>
      <xdr:xfrm>
        <a:off x="6657975" y="5219700"/>
        <a:ext cx="2638425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40</xdr:row>
      <xdr:rowOff>57150</xdr:rowOff>
    </xdr:from>
    <xdr:to>
      <xdr:col>14</xdr:col>
      <xdr:colOff>638175</xdr:colOff>
      <xdr:row>46</xdr:row>
      <xdr:rowOff>95250</xdr:rowOff>
    </xdr:to>
    <xdr:graphicFrame>
      <xdr:nvGraphicFramePr>
        <xdr:cNvPr id="8" name="Chart 9"/>
        <xdr:cNvGraphicFramePr/>
      </xdr:nvGraphicFramePr>
      <xdr:xfrm>
        <a:off x="6600825" y="7391400"/>
        <a:ext cx="2724150" cy="123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400050</xdr:colOff>
      <xdr:row>57</xdr:row>
      <xdr:rowOff>0</xdr:rowOff>
    </xdr:from>
    <xdr:to>
      <xdr:col>14</xdr:col>
      <xdr:colOff>638175</xdr:colOff>
      <xdr:row>63</xdr:row>
      <xdr:rowOff>190500</xdr:rowOff>
    </xdr:to>
    <xdr:graphicFrame>
      <xdr:nvGraphicFramePr>
        <xdr:cNvPr id="9" name="Chart 11"/>
        <xdr:cNvGraphicFramePr/>
      </xdr:nvGraphicFramePr>
      <xdr:xfrm>
        <a:off x="6305550" y="10610850"/>
        <a:ext cx="3019425" cy="1181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400050</xdr:colOff>
      <xdr:row>56</xdr:row>
      <xdr:rowOff>38100</xdr:rowOff>
    </xdr:from>
    <xdr:to>
      <xdr:col>13</xdr:col>
      <xdr:colOff>85725</xdr:colOff>
      <xdr:row>56</xdr:row>
      <xdr:rowOff>38100</xdr:rowOff>
    </xdr:to>
    <xdr:sp>
      <xdr:nvSpPr>
        <xdr:cNvPr id="10" name="Line 12"/>
        <xdr:cNvSpPr>
          <a:spLocks/>
        </xdr:cNvSpPr>
      </xdr:nvSpPr>
      <xdr:spPr>
        <a:xfrm>
          <a:off x="7696200" y="10439400"/>
          <a:ext cx="3810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26</xdr:row>
      <xdr:rowOff>200025</xdr:rowOff>
    </xdr:from>
    <xdr:to>
      <xdr:col>4</xdr:col>
      <xdr:colOff>323850</xdr:colOff>
      <xdr:row>26</xdr:row>
      <xdr:rowOff>200025</xdr:rowOff>
    </xdr:to>
    <xdr:sp>
      <xdr:nvSpPr>
        <xdr:cNvPr id="11" name="Line 13"/>
        <xdr:cNvSpPr>
          <a:spLocks/>
        </xdr:cNvSpPr>
      </xdr:nvSpPr>
      <xdr:spPr>
        <a:xfrm>
          <a:off x="2181225" y="5133975"/>
          <a:ext cx="504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104775</xdr:rowOff>
    </xdr:from>
    <xdr:to>
      <xdr:col>10</xdr:col>
      <xdr:colOff>190500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123950" y="104775"/>
          <a:ext cx="5486400" cy="8286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"/>
              <a:cs typeface="Arial"/>
            </a:rPr>
            <a:t>Расписание уроков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0</xdr:row>
      <xdr:rowOff>28575</xdr:rowOff>
    </xdr:from>
    <xdr:to>
      <xdr:col>13</xdr:col>
      <xdr:colOff>676275</xdr:colOff>
      <xdr:row>1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8575"/>
          <a:ext cx="1733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8</xdr:row>
      <xdr:rowOff>0</xdr:rowOff>
    </xdr:from>
    <xdr:to>
      <xdr:col>4</xdr:col>
      <xdr:colOff>19050</xdr:colOff>
      <xdr:row>10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714500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20</xdr:row>
      <xdr:rowOff>9525</xdr:rowOff>
    </xdr:from>
    <xdr:to>
      <xdr:col>4</xdr:col>
      <xdr:colOff>581025</xdr:colOff>
      <xdr:row>22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3800475"/>
          <a:ext cx="1619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20</xdr:row>
      <xdr:rowOff>19050</xdr:rowOff>
    </xdr:from>
    <xdr:to>
      <xdr:col>8</xdr:col>
      <xdr:colOff>0</xdr:colOff>
      <xdr:row>22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3810000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58</xdr:row>
      <xdr:rowOff>9525</xdr:rowOff>
    </xdr:from>
    <xdr:to>
      <xdr:col>10</xdr:col>
      <xdr:colOff>19050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1971675" y="9601200"/>
        <a:ext cx="47244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76</xdr:row>
      <xdr:rowOff>0</xdr:rowOff>
    </xdr:from>
    <xdr:to>
      <xdr:col>9</xdr:col>
      <xdr:colOff>561975</xdr:colOff>
      <xdr:row>89</xdr:row>
      <xdr:rowOff>19050</xdr:rowOff>
    </xdr:to>
    <xdr:graphicFrame>
      <xdr:nvGraphicFramePr>
        <xdr:cNvPr id="2" name="Chart 2"/>
        <xdr:cNvGraphicFramePr/>
      </xdr:nvGraphicFramePr>
      <xdr:xfrm>
        <a:off x="1971675" y="12782550"/>
        <a:ext cx="47053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94</xdr:row>
      <xdr:rowOff>19050</xdr:rowOff>
    </xdr:from>
    <xdr:to>
      <xdr:col>10</xdr:col>
      <xdr:colOff>9525</xdr:colOff>
      <xdr:row>107</xdr:row>
      <xdr:rowOff>0</xdr:rowOff>
    </xdr:to>
    <xdr:graphicFrame>
      <xdr:nvGraphicFramePr>
        <xdr:cNvPr id="3" name="Chart 3"/>
        <xdr:cNvGraphicFramePr/>
      </xdr:nvGraphicFramePr>
      <xdr:xfrm>
        <a:off x="1990725" y="15925800"/>
        <a:ext cx="469582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110</xdr:row>
      <xdr:rowOff>0</xdr:rowOff>
    </xdr:from>
    <xdr:to>
      <xdr:col>9</xdr:col>
      <xdr:colOff>561975</xdr:colOff>
      <xdr:row>122</xdr:row>
      <xdr:rowOff>142875</xdr:rowOff>
    </xdr:to>
    <xdr:graphicFrame>
      <xdr:nvGraphicFramePr>
        <xdr:cNvPr id="4" name="Chart 4"/>
        <xdr:cNvGraphicFramePr/>
      </xdr:nvGraphicFramePr>
      <xdr:xfrm>
        <a:off x="1981200" y="18773775"/>
        <a:ext cx="46958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19050</xdr:colOff>
      <xdr:row>128</xdr:row>
      <xdr:rowOff>9525</xdr:rowOff>
    </xdr:from>
    <xdr:to>
      <xdr:col>10</xdr:col>
      <xdr:colOff>0</xdr:colOff>
      <xdr:row>141</xdr:row>
      <xdr:rowOff>9525</xdr:rowOff>
    </xdr:to>
    <xdr:graphicFrame>
      <xdr:nvGraphicFramePr>
        <xdr:cNvPr id="5" name="Chart 5"/>
        <xdr:cNvGraphicFramePr/>
      </xdr:nvGraphicFramePr>
      <xdr:xfrm>
        <a:off x="1981200" y="21907500"/>
        <a:ext cx="469582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19050</xdr:colOff>
      <xdr:row>178</xdr:row>
      <xdr:rowOff>19050</xdr:rowOff>
    </xdr:from>
    <xdr:to>
      <xdr:col>9</xdr:col>
      <xdr:colOff>561975</xdr:colOff>
      <xdr:row>191</xdr:row>
      <xdr:rowOff>9525</xdr:rowOff>
    </xdr:to>
    <xdr:graphicFrame>
      <xdr:nvGraphicFramePr>
        <xdr:cNvPr id="6" name="Chart 6"/>
        <xdr:cNvGraphicFramePr/>
      </xdr:nvGraphicFramePr>
      <xdr:xfrm>
        <a:off x="1981200" y="30508575"/>
        <a:ext cx="46958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28575</xdr:colOff>
      <xdr:row>194</xdr:row>
      <xdr:rowOff>9525</xdr:rowOff>
    </xdr:from>
    <xdr:to>
      <xdr:col>10</xdr:col>
      <xdr:colOff>9525</xdr:colOff>
      <xdr:row>207</xdr:row>
      <xdr:rowOff>19050</xdr:rowOff>
    </xdr:to>
    <xdr:graphicFrame>
      <xdr:nvGraphicFramePr>
        <xdr:cNvPr id="7" name="Chart 7"/>
        <xdr:cNvGraphicFramePr/>
      </xdr:nvGraphicFramePr>
      <xdr:xfrm>
        <a:off x="1990725" y="33432750"/>
        <a:ext cx="46958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19050</xdr:colOff>
      <xdr:row>213</xdr:row>
      <xdr:rowOff>0</xdr:rowOff>
    </xdr:from>
    <xdr:to>
      <xdr:col>9</xdr:col>
      <xdr:colOff>561975</xdr:colOff>
      <xdr:row>226</xdr:row>
      <xdr:rowOff>9525</xdr:rowOff>
    </xdr:to>
    <xdr:graphicFrame>
      <xdr:nvGraphicFramePr>
        <xdr:cNvPr id="8" name="Chart 8"/>
        <xdr:cNvGraphicFramePr/>
      </xdr:nvGraphicFramePr>
      <xdr:xfrm>
        <a:off x="1981200" y="36642675"/>
        <a:ext cx="469582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19050</xdr:colOff>
      <xdr:row>232</xdr:row>
      <xdr:rowOff>19050</xdr:rowOff>
    </xdr:from>
    <xdr:to>
      <xdr:col>9</xdr:col>
      <xdr:colOff>561975</xdr:colOff>
      <xdr:row>245</xdr:row>
      <xdr:rowOff>0</xdr:rowOff>
    </xdr:to>
    <xdr:graphicFrame>
      <xdr:nvGraphicFramePr>
        <xdr:cNvPr id="9" name="Chart 9"/>
        <xdr:cNvGraphicFramePr/>
      </xdr:nvGraphicFramePr>
      <xdr:xfrm>
        <a:off x="1981200" y="39881175"/>
        <a:ext cx="4695825" cy="2085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19050</xdr:colOff>
      <xdr:row>248</xdr:row>
      <xdr:rowOff>9525</xdr:rowOff>
    </xdr:from>
    <xdr:to>
      <xdr:col>10</xdr:col>
      <xdr:colOff>9525</xdr:colOff>
      <xdr:row>261</xdr:row>
      <xdr:rowOff>19050</xdr:rowOff>
    </xdr:to>
    <xdr:graphicFrame>
      <xdr:nvGraphicFramePr>
        <xdr:cNvPr id="10" name="Chart 10"/>
        <xdr:cNvGraphicFramePr/>
      </xdr:nvGraphicFramePr>
      <xdr:xfrm>
        <a:off x="1981200" y="42605325"/>
        <a:ext cx="4705350" cy="2114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19050</xdr:colOff>
      <xdr:row>265</xdr:row>
      <xdr:rowOff>9525</xdr:rowOff>
    </xdr:from>
    <xdr:to>
      <xdr:col>9</xdr:col>
      <xdr:colOff>561975</xdr:colOff>
      <xdr:row>278</xdr:row>
      <xdr:rowOff>9525</xdr:rowOff>
    </xdr:to>
    <xdr:graphicFrame>
      <xdr:nvGraphicFramePr>
        <xdr:cNvPr id="11" name="Chart 11"/>
        <xdr:cNvGraphicFramePr/>
      </xdr:nvGraphicFramePr>
      <xdr:xfrm>
        <a:off x="1981200" y="45500925"/>
        <a:ext cx="46958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28575</xdr:colOff>
      <xdr:row>145</xdr:row>
      <xdr:rowOff>19050</xdr:rowOff>
    </xdr:from>
    <xdr:to>
      <xdr:col>9</xdr:col>
      <xdr:colOff>561975</xdr:colOff>
      <xdr:row>158</xdr:row>
      <xdr:rowOff>0</xdr:rowOff>
    </xdr:to>
    <xdr:graphicFrame>
      <xdr:nvGraphicFramePr>
        <xdr:cNvPr id="12" name="Chart 12"/>
        <xdr:cNvGraphicFramePr/>
      </xdr:nvGraphicFramePr>
      <xdr:xfrm>
        <a:off x="1990725" y="24812625"/>
        <a:ext cx="4686300" cy="2152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162</xdr:row>
      <xdr:rowOff>9525</xdr:rowOff>
    </xdr:from>
    <xdr:to>
      <xdr:col>10</xdr:col>
      <xdr:colOff>9525</xdr:colOff>
      <xdr:row>175</xdr:row>
      <xdr:rowOff>9525</xdr:rowOff>
    </xdr:to>
    <xdr:graphicFrame>
      <xdr:nvGraphicFramePr>
        <xdr:cNvPr id="13" name="Chart 13"/>
        <xdr:cNvGraphicFramePr/>
      </xdr:nvGraphicFramePr>
      <xdr:xfrm>
        <a:off x="1990725" y="27698700"/>
        <a:ext cx="469582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28575</xdr:colOff>
      <xdr:row>301</xdr:row>
      <xdr:rowOff>19050</xdr:rowOff>
    </xdr:from>
    <xdr:to>
      <xdr:col>10</xdr:col>
      <xdr:colOff>9525</xdr:colOff>
      <xdr:row>313</xdr:row>
      <xdr:rowOff>152400</xdr:rowOff>
    </xdr:to>
    <xdr:graphicFrame>
      <xdr:nvGraphicFramePr>
        <xdr:cNvPr id="14" name="Chart 14"/>
        <xdr:cNvGraphicFramePr/>
      </xdr:nvGraphicFramePr>
      <xdr:xfrm>
        <a:off x="1990725" y="51625500"/>
        <a:ext cx="4695825" cy="2076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19050</xdr:colOff>
      <xdr:row>316</xdr:row>
      <xdr:rowOff>152400</xdr:rowOff>
    </xdr:from>
    <xdr:to>
      <xdr:col>10</xdr:col>
      <xdr:colOff>0</xdr:colOff>
      <xdr:row>330</xdr:row>
      <xdr:rowOff>0</xdr:rowOff>
    </xdr:to>
    <xdr:graphicFrame>
      <xdr:nvGraphicFramePr>
        <xdr:cNvPr id="15" name="Chart 15"/>
        <xdr:cNvGraphicFramePr/>
      </xdr:nvGraphicFramePr>
      <xdr:xfrm>
        <a:off x="1981200" y="54263925"/>
        <a:ext cx="4695825" cy="2181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19050</xdr:colOff>
      <xdr:row>283</xdr:row>
      <xdr:rowOff>19050</xdr:rowOff>
    </xdr:from>
    <xdr:to>
      <xdr:col>10</xdr:col>
      <xdr:colOff>9525</xdr:colOff>
      <xdr:row>296</xdr:row>
      <xdr:rowOff>0</xdr:rowOff>
    </xdr:to>
    <xdr:graphicFrame>
      <xdr:nvGraphicFramePr>
        <xdr:cNvPr id="16" name="Chart 16"/>
        <xdr:cNvGraphicFramePr/>
      </xdr:nvGraphicFramePr>
      <xdr:xfrm>
        <a:off x="1981200" y="48567975"/>
        <a:ext cx="4705350" cy="2085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19050</xdr:colOff>
      <xdr:row>334</xdr:row>
      <xdr:rowOff>219075</xdr:rowOff>
    </xdr:from>
    <xdr:to>
      <xdr:col>10</xdr:col>
      <xdr:colOff>9525</xdr:colOff>
      <xdr:row>348</xdr:row>
      <xdr:rowOff>0</xdr:rowOff>
    </xdr:to>
    <xdr:graphicFrame>
      <xdr:nvGraphicFramePr>
        <xdr:cNvPr id="17" name="Chart 17"/>
        <xdr:cNvGraphicFramePr/>
      </xdr:nvGraphicFramePr>
      <xdr:xfrm>
        <a:off x="1981200" y="57388125"/>
        <a:ext cx="47053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19050</xdr:colOff>
      <xdr:row>352</xdr:row>
      <xdr:rowOff>19050</xdr:rowOff>
    </xdr:from>
    <xdr:to>
      <xdr:col>9</xdr:col>
      <xdr:colOff>561975</xdr:colOff>
      <xdr:row>365</xdr:row>
      <xdr:rowOff>19050</xdr:rowOff>
    </xdr:to>
    <xdr:graphicFrame>
      <xdr:nvGraphicFramePr>
        <xdr:cNvPr id="18" name="Chart 18"/>
        <xdr:cNvGraphicFramePr/>
      </xdr:nvGraphicFramePr>
      <xdr:xfrm>
        <a:off x="1981200" y="60245625"/>
        <a:ext cx="4695825" cy="2105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19050</xdr:colOff>
      <xdr:row>370</xdr:row>
      <xdr:rowOff>19050</xdr:rowOff>
    </xdr:from>
    <xdr:to>
      <xdr:col>9</xdr:col>
      <xdr:colOff>561975</xdr:colOff>
      <xdr:row>382</xdr:row>
      <xdr:rowOff>142875</xdr:rowOff>
    </xdr:to>
    <xdr:graphicFrame>
      <xdr:nvGraphicFramePr>
        <xdr:cNvPr id="19" name="Chart 19"/>
        <xdr:cNvGraphicFramePr/>
      </xdr:nvGraphicFramePr>
      <xdr:xfrm>
        <a:off x="1981200" y="63303150"/>
        <a:ext cx="4695825" cy="2066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57150</xdr:colOff>
      <xdr:row>386</xdr:row>
      <xdr:rowOff>19050</xdr:rowOff>
    </xdr:from>
    <xdr:to>
      <xdr:col>9</xdr:col>
      <xdr:colOff>561975</xdr:colOff>
      <xdr:row>399</xdr:row>
      <xdr:rowOff>0</xdr:rowOff>
    </xdr:to>
    <xdr:graphicFrame>
      <xdr:nvGraphicFramePr>
        <xdr:cNvPr id="20" name="Chart 20"/>
        <xdr:cNvGraphicFramePr/>
      </xdr:nvGraphicFramePr>
      <xdr:xfrm>
        <a:off x="2019300" y="66036825"/>
        <a:ext cx="4657725" cy="2085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114300</xdr:colOff>
      <xdr:row>12</xdr:row>
      <xdr:rowOff>95250</xdr:rowOff>
    </xdr:from>
    <xdr:to>
      <xdr:col>6</xdr:col>
      <xdr:colOff>76200</xdr:colOff>
      <xdr:row>37</xdr:row>
      <xdr:rowOff>0</xdr:rowOff>
    </xdr:to>
    <xdr:graphicFrame>
      <xdr:nvGraphicFramePr>
        <xdr:cNvPr id="21" name="Chart 21"/>
        <xdr:cNvGraphicFramePr/>
      </xdr:nvGraphicFramePr>
      <xdr:xfrm>
        <a:off x="1438275" y="2152650"/>
        <a:ext cx="2743200" cy="3962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285750</xdr:colOff>
      <xdr:row>20</xdr:row>
      <xdr:rowOff>66675</xdr:rowOff>
    </xdr:from>
    <xdr:to>
      <xdr:col>9</xdr:col>
      <xdr:colOff>504825</xdr:colOff>
      <xdr:row>36</xdr:row>
      <xdr:rowOff>114300</xdr:rowOff>
    </xdr:to>
    <xdr:graphicFrame>
      <xdr:nvGraphicFramePr>
        <xdr:cNvPr id="22" name="Chart 22"/>
        <xdr:cNvGraphicFramePr/>
      </xdr:nvGraphicFramePr>
      <xdr:xfrm>
        <a:off x="4391025" y="3429000"/>
        <a:ext cx="2228850" cy="26384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142875</xdr:colOff>
      <xdr:row>39</xdr:row>
      <xdr:rowOff>85725</xdr:rowOff>
    </xdr:from>
    <xdr:to>
      <xdr:col>9</xdr:col>
      <xdr:colOff>409575</xdr:colOff>
      <xdr:row>54</xdr:row>
      <xdr:rowOff>9525</xdr:rowOff>
    </xdr:to>
    <xdr:graphicFrame>
      <xdr:nvGraphicFramePr>
        <xdr:cNvPr id="23" name="Chart 23"/>
        <xdr:cNvGraphicFramePr/>
      </xdr:nvGraphicFramePr>
      <xdr:xfrm>
        <a:off x="1466850" y="6524625"/>
        <a:ext cx="5057775" cy="2352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5</xdr:col>
      <xdr:colOff>676275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0" y="3200400"/>
        <a:ext cx="41052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64</xdr:row>
      <xdr:rowOff>28575</xdr:rowOff>
    </xdr:from>
    <xdr:to>
      <xdr:col>9</xdr:col>
      <xdr:colOff>0</xdr:colOff>
      <xdr:row>80</xdr:row>
      <xdr:rowOff>47625</xdr:rowOff>
    </xdr:to>
    <xdr:graphicFrame>
      <xdr:nvGraphicFramePr>
        <xdr:cNvPr id="2" name="Chart 2"/>
        <xdr:cNvGraphicFramePr/>
      </xdr:nvGraphicFramePr>
      <xdr:xfrm>
        <a:off x="2790825" y="10677525"/>
        <a:ext cx="37528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676275</xdr:colOff>
      <xdr:row>82</xdr:row>
      <xdr:rowOff>28575</xdr:rowOff>
    </xdr:from>
    <xdr:to>
      <xdr:col>8</xdr:col>
      <xdr:colOff>1000125</xdr:colOff>
      <xdr:row>98</xdr:row>
      <xdr:rowOff>76200</xdr:rowOff>
    </xdr:to>
    <xdr:graphicFrame>
      <xdr:nvGraphicFramePr>
        <xdr:cNvPr id="3" name="Chart 3"/>
        <xdr:cNvGraphicFramePr/>
      </xdr:nvGraphicFramePr>
      <xdr:xfrm>
        <a:off x="2733675" y="13735050"/>
        <a:ext cx="3752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99</xdr:row>
      <xdr:rowOff>95250</xdr:rowOff>
    </xdr:from>
    <xdr:to>
      <xdr:col>8</xdr:col>
      <xdr:colOff>1047750</xdr:colOff>
      <xdr:row>116</xdr:row>
      <xdr:rowOff>38100</xdr:rowOff>
    </xdr:to>
    <xdr:graphicFrame>
      <xdr:nvGraphicFramePr>
        <xdr:cNvPr id="4" name="Chart 4"/>
        <xdr:cNvGraphicFramePr/>
      </xdr:nvGraphicFramePr>
      <xdr:xfrm>
        <a:off x="2828925" y="16630650"/>
        <a:ext cx="37052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118</xdr:row>
      <xdr:rowOff>0</xdr:rowOff>
    </xdr:from>
    <xdr:to>
      <xdr:col>8</xdr:col>
      <xdr:colOff>1047750</xdr:colOff>
      <xdr:row>135</xdr:row>
      <xdr:rowOff>95250</xdr:rowOff>
    </xdr:to>
    <xdr:graphicFrame>
      <xdr:nvGraphicFramePr>
        <xdr:cNvPr id="5" name="Chart 5"/>
        <xdr:cNvGraphicFramePr/>
      </xdr:nvGraphicFramePr>
      <xdr:xfrm>
        <a:off x="2790825" y="19688175"/>
        <a:ext cx="374332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66675</xdr:colOff>
      <xdr:row>138</xdr:row>
      <xdr:rowOff>57150</xdr:rowOff>
    </xdr:from>
    <xdr:to>
      <xdr:col>9</xdr:col>
      <xdr:colOff>0</xdr:colOff>
      <xdr:row>155</xdr:row>
      <xdr:rowOff>19050</xdr:rowOff>
    </xdr:to>
    <xdr:graphicFrame>
      <xdr:nvGraphicFramePr>
        <xdr:cNvPr id="6" name="Chart 6"/>
        <xdr:cNvGraphicFramePr/>
      </xdr:nvGraphicFramePr>
      <xdr:xfrm>
        <a:off x="2809875" y="23126700"/>
        <a:ext cx="37338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19050</xdr:colOff>
      <xdr:row>161</xdr:row>
      <xdr:rowOff>19050</xdr:rowOff>
    </xdr:from>
    <xdr:to>
      <xdr:col>5</xdr:col>
      <xdr:colOff>47625</xdr:colOff>
      <xdr:row>161</xdr:row>
      <xdr:rowOff>19050</xdr:rowOff>
    </xdr:to>
    <xdr:graphicFrame>
      <xdr:nvGraphicFramePr>
        <xdr:cNvPr id="7" name="Chart 7"/>
        <xdr:cNvGraphicFramePr/>
      </xdr:nvGraphicFramePr>
      <xdr:xfrm>
        <a:off x="3448050" y="26889075"/>
        <a:ext cx="19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156</xdr:row>
      <xdr:rowOff>95250</xdr:rowOff>
    </xdr:from>
    <xdr:to>
      <xdr:col>8</xdr:col>
      <xdr:colOff>1028700</xdr:colOff>
      <xdr:row>172</xdr:row>
      <xdr:rowOff>133350</xdr:rowOff>
    </xdr:to>
    <xdr:graphicFrame>
      <xdr:nvGraphicFramePr>
        <xdr:cNvPr id="8" name="Chart 8"/>
        <xdr:cNvGraphicFramePr/>
      </xdr:nvGraphicFramePr>
      <xdr:xfrm>
        <a:off x="2790825" y="26155650"/>
        <a:ext cx="372427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0</xdr:rowOff>
    </xdr:from>
    <xdr:to>
      <xdr:col>9</xdr:col>
      <xdr:colOff>628650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4200525" y="5162550"/>
        <a:ext cx="2686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7</xdr:row>
      <xdr:rowOff>66675</xdr:rowOff>
    </xdr:from>
    <xdr:to>
      <xdr:col>9</xdr:col>
      <xdr:colOff>533400</xdr:colOff>
      <xdr:row>29</xdr:row>
      <xdr:rowOff>123825</xdr:rowOff>
    </xdr:to>
    <xdr:graphicFrame>
      <xdr:nvGraphicFramePr>
        <xdr:cNvPr id="2" name="Chart 3"/>
        <xdr:cNvGraphicFramePr/>
      </xdr:nvGraphicFramePr>
      <xdr:xfrm>
        <a:off x="1581150" y="1276350"/>
        <a:ext cx="52101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19</xdr:row>
      <xdr:rowOff>9525</xdr:rowOff>
    </xdr:from>
    <xdr:to>
      <xdr:col>16</xdr:col>
      <xdr:colOff>142875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800975" y="3238500"/>
        <a:ext cx="34194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12</xdr:row>
      <xdr:rowOff>142875</xdr:rowOff>
    </xdr:from>
    <xdr:to>
      <xdr:col>8</xdr:col>
      <xdr:colOff>838200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657475" y="2114550"/>
        <a:ext cx="35242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43</xdr:row>
      <xdr:rowOff>19050</xdr:rowOff>
    </xdr:from>
    <xdr:to>
      <xdr:col>9</xdr:col>
      <xdr:colOff>0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2657475" y="7124700"/>
        <a:ext cx="3733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542925</xdr:colOff>
      <xdr:row>14</xdr:row>
      <xdr:rowOff>57150</xdr:rowOff>
    </xdr:from>
    <xdr:to>
      <xdr:col>7</xdr:col>
      <xdr:colOff>561975</xdr:colOff>
      <xdr:row>21</xdr:row>
      <xdr:rowOff>38100</xdr:rowOff>
    </xdr:to>
    <xdr:grpSp>
      <xdr:nvGrpSpPr>
        <xdr:cNvPr id="3" name="Group 9"/>
        <xdr:cNvGrpSpPr>
          <a:grpSpLocks/>
        </xdr:cNvGrpSpPr>
      </xdr:nvGrpSpPr>
      <xdr:grpSpPr>
        <a:xfrm>
          <a:off x="3143250" y="2352675"/>
          <a:ext cx="2076450" cy="1114425"/>
          <a:chOff x="290" y="176"/>
          <a:chExt cx="193" cy="117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382" y="176"/>
            <a:ext cx="1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B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468" y="272"/>
            <a:ext cx="1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C</a:t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380" y="272"/>
            <a:ext cx="2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B</a:t>
            </a:r>
            <a:r>
              <a:rPr lang="en-US" cap="none" sz="1000" b="0" i="0" u="none" baseline="-25000"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H="1" flipV="1">
            <a:off x="334" y="243"/>
            <a:ext cx="131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377" y="193"/>
            <a:ext cx="0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V="1">
            <a:off x="290" y="244"/>
            <a:ext cx="131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31</xdr:row>
      <xdr:rowOff>104775</xdr:rowOff>
    </xdr:from>
    <xdr:to>
      <xdr:col>11</xdr:col>
      <xdr:colOff>285750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3419475" y="5124450"/>
        <a:ext cx="44100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42</xdr:row>
      <xdr:rowOff>47625</xdr:rowOff>
    </xdr:from>
    <xdr:to>
      <xdr:col>8</xdr:col>
      <xdr:colOff>676275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104775" y="6943725"/>
        <a:ext cx="62103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3</xdr:row>
      <xdr:rowOff>428625</xdr:rowOff>
    </xdr:from>
    <xdr:to>
      <xdr:col>9</xdr:col>
      <xdr:colOff>352425</xdr:colOff>
      <xdr:row>3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019300" y="1247775"/>
          <a:ext cx="3476625" cy="0"/>
        </a:xfrm>
        <a:prstGeom prst="line">
          <a:avLst/>
        </a:prstGeom>
        <a:noFill/>
        <a:ln w="50800" cmpd="dbl">
          <a:solidFill>
            <a:srgbClr val="FF66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1056;&#1072;&#1073;&#1086;&#1095;&#1080;&#1081;%20&#1089;&#1090;&#1086;&#1083;\&#1050;%20&#1087;&#1077;&#1095;&#1072;&#1090;&#1080;\&#1057;&#1083;&#1086;&#1078;&#1085;&#1099;&#1081;%20&#1075;&#1088;&#1072;&#1092;&#1080;&#1082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2;&#1086;&#1087;&#1080;&#1080;%20&#1089;&#1086;%20&#1089;&#1090;&#1072;&#1088;&#1086;&#1075;&#1086;%20&#1055;&#1050;\&#1050;%20&#1087;&#1077;&#1095;&#1072;&#1090;&#1080;\&#1040;&#1083;&#1075;&#1077;&#1073;&#1088;&#1072;-7&#1048;-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2;&#1086;&#1087;&#1080;&#1080;%20&#1089;&#1086;%20&#1089;&#1090;&#1072;&#1088;&#1086;&#1075;&#1086;%20&#1055;&#1050;\&#1050;%20&#1087;&#1077;&#1095;&#1072;&#1090;&#1080;\&#1052;&#1086;&#1080;%20&#1076;&#1086;&#1082;&#1091;&#1084;_&#1057;&#1090;&#1072;&#1088;\&#1048;&#1053;&#1060;&#1054;&#1056;&#1052;&#1040;&#1058;&#1048;&#1050;&#1040;\&#1069;&#1058;%20EXCEL97\&#1043;&#1083;&#1072;&#1076;&#1082;&#1080;&#1085;&#1086;&#1081;%20&#1070;&#1083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2;&#1086;&#1087;&#1080;&#1080;%20&#1089;&#1086;%20&#1089;&#1090;&#1072;&#1088;&#1086;&#1075;&#1086;%20&#1055;&#1050;\&#1050;%20&#1087;&#1077;&#1095;&#1072;&#1090;&#1080;\&#1052;&#1086;&#1080;%20&#1076;&#1086;&#1082;&#1091;&#1084;_&#1057;&#1090;&#1072;&#1088;\&#1048;&#1053;&#1060;&#1054;&#1056;&#1052;&#1040;&#1058;&#1048;&#1050;&#1040;\&#1069;&#1058;%20EXCEL97\&#1083;&#1088;11-%20&#1086;&#1073;&#1088;&#1072;&#1079;&#1077;&#109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2;&#1086;&#1087;&#1080;&#1080;%20&#1089;&#1086;%20&#1089;&#1090;&#1072;&#1088;&#1086;&#1075;&#1086;%20&#1055;&#1050;\&#1050;%20&#1087;&#1077;&#1095;&#1072;&#1090;&#1080;\&#1052;&#1086;&#1080;%20&#1076;&#1086;&#1082;&#1091;&#1084;_&#1057;&#1090;&#1072;&#1088;\&#1048;&#1053;&#1060;&#1054;&#1056;&#1052;&#1040;&#1058;&#1048;&#1050;&#1040;\&#1069;&#1058;%20EXCEL97\&#1043;&#1088;&#1072;&#1092;&#1080;&#1082;&#1080;%20&#1069;&#1058;95%20&#1087;&#1077;&#1088;&#1077;&#1089;&#1077;&#1095;&#1077;&#1085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2;&#1086;&#1087;&#1080;&#1080;%20&#1089;&#1086;%20&#1089;&#1090;&#1072;&#1088;&#1086;&#1075;&#1086;%20&#1055;&#1050;\&#1050;%20&#1087;&#1077;&#1095;&#1072;&#1090;&#1080;\&#1047;&#1072;&#1076;&#1072;&#1095;&#1080;%20&#1074;%20&#1069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D25" t="str">
            <v>у1=Х2+4Х+3</v>
          </cell>
          <cell r="E25" t="str">
            <v>у2=3-1,5х</v>
          </cell>
          <cell r="F25" t="str">
            <v>у3=(Х-2)3</v>
          </cell>
        </row>
        <row r="26">
          <cell r="C26">
            <v>-5</v>
          </cell>
          <cell r="D26">
            <v>8</v>
          </cell>
        </row>
        <row r="27">
          <cell r="C27">
            <v>-4.5</v>
          </cell>
          <cell r="D27">
            <v>5.25</v>
          </cell>
        </row>
        <row r="28">
          <cell r="C28">
            <v>-4</v>
          </cell>
          <cell r="D28">
            <v>3</v>
          </cell>
        </row>
        <row r="29">
          <cell r="C29">
            <v>-3.5</v>
          </cell>
          <cell r="D29">
            <v>1.25</v>
          </cell>
        </row>
        <row r="30">
          <cell r="C30">
            <v>-3</v>
          </cell>
          <cell r="D30">
            <v>0</v>
          </cell>
        </row>
        <row r="31">
          <cell r="C31">
            <v>-2.5</v>
          </cell>
          <cell r="D31">
            <v>-0.75</v>
          </cell>
        </row>
        <row r="32">
          <cell r="C32">
            <v>-2</v>
          </cell>
          <cell r="D32">
            <v>-1</v>
          </cell>
        </row>
        <row r="33">
          <cell r="C33">
            <v>-1.5</v>
          </cell>
          <cell r="D33">
            <v>-0.75</v>
          </cell>
        </row>
        <row r="34">
          <cell r="C34">
            <v>-1</v>
          </cell>
          <cell r="D34">
            <v>0</v>
          </cell>
        </row>
        <row r="35">
          <cell r="C35">
            <v>-0.5</v>
          </cell>
          <cell r="D35">
            <v>1.25</v>
          </cell>
        </row>
        <row r="36">
          <cell r="C36">
            <v>0</v>
          </cell>
          <cell r="D36">
            <v>3</v>
          </cell>
          <cell r="E36">
            <v>3</v>
          </cell>
        </row>
        <row r="37">
          <cell r="C37">
            <v>0.5</v>
          </cell>
          <cell r="E37">
            <v>2.25</v>
          </cell>
        </row>
        <row r="38">
          <cell r="C38">
            <v>1</v>
          </cell>
          <cell r="E38">
            <v>1.5</v>
          </cell>
        </row>
        <row r="39">
          <cell r="C39">
            <v>1.5</v>
          </cell>
          <cell r="E39">
            <v>0.75</v>
          </cell>
        </row>
        <row r="40">
          <cell r="C40">
            <v>2</v>
          </cell>
          <cell r="E40">
            <v>0</v>
          </cell>
          <cell r="F40">
            <v>0</v>
          </cell>
        </row>
        <row r="41">
          <cell r="C41">
            <v>2.5</v>
          </cell>
          <cell r="F41">
            <v>0.125</v>
          </cell>
        </row>
        <row r="42">
          <cell r="C42">
            <v>3</v>
          </cell>
          <cell r="F42">
            <v>1</v>
          </cell>
        </row>
        <row r="43">
          <cell r="C43">
            <v>3.5</v>
          </cell>
          <cell r="F43">
            <v>3.375</v>
          </cell>
        </row>
        <row r="44">
          <cell r="C44">
            <v>4</v>
          </cell>
          <cell r="F44">
            <v>8</v>
          </cell>
        </row>
        <row r="45">
          <cell r="C45">
            <v>4.5</v>
          </cell>
          <cell r="F45">
            <v>15.625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ма"/>
      <sheetName val="Устно"/>
      <sheetName val="Ответы"/>
      <sheetName val="ТЕСТ"/>
      <sheetName val="Ответ2"/>
      <sheetName val="С-работа1"/>
      <sheetName val="Ответ 3"/>
      <sheetName val="Система-1"/>
      <sheetName val="С-раб1"/>
      <sheetName val="С-раб-2"/>
    </sheetNames>
    <sheetDataSet>
      <sheetData sheetId="3">
        <row r="29">
          <cell r="B29">
            <v>-2</v>
          </cell>
          <cell r="C29">
            <v>-3</v>
          </cell>
          <cell r="D29">
            <v>-2</v>
          </cell>
          <cell r="E29">
            <v>3</v>
          </cell>
          <cell r="F29">
            <v>-2</v>
          </cell>
          <cell r="G29">
            <v>2</v>
          </cell>
          <cell r="H29">
            <v>-2</v>
          </cell>
          <cell r="I29">
            <v>-1</v>
          </cell>
        </row>
        <row r="30">
          <cell r="B30">
            <v>3</v>
          </cell>
          <cell r="C30">
            <v>4</v>
          </cell>
          <cell r="D30">
            <v>3</v>
          </cell>
          <cell r="E30">
            <v>-2</v>
          </cell>
          <cell r="F30">
            <v>3</v>
          </cell>
          <cell r="G30">
            <v>2</v>
          </cell>
          <cell r="H30">
            <v>3</v>
          </cell>
          <cell r="I3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иночные"/>
      <sheetName val="Пересечения"/>
      <sheetName val="Титул"/>
    </sheetNames>
    <sheetDataSet>
      <sheetData sheetId="0">
        <row r="4">
          <cell r="A4">
            <v>-5</v>
          </cell>
          <cell r="B4">
            <v>-7</v>
          </cell>
        </row>
        <row r="5">
          <cell r="A5">
            <v>-4</v>
          </cell>
          <cell r="B5">
            <v>-6</v>
          </cell>
        </row>
        <row r="6">
          <cell r="A6">
            <v>-3</v>
          </cell>
          <cell r="B6">
            <v>-5</v>
          </cell>
        </row>
        <row r="7">
          <cell r="A7">
            <v>-2</v>
          </cell>
          <cell r="B7">
            <v>-4</v>
          </cell>
        </row>
        <row r="8">
          <cell r="A8">
            <v>-1</v>
          </cell>
          <cell r="B8">
            <v>-3</v>
          </cell>
        </row>
        <row r="9">
          <cell r="A9">
            <v>0</v>
          </cell>
          <cell r="B9">
            <v>-2</v>
          </cell>
        </row>
        <row r="10">
          <cell r="A10">
            <v>1</v>
          </cell>
          <cell r="B10">
            <v>-1</v>
          </cell>
        </row>
        <row r="11">
          <cell r="A11">
            <v>2</v>
          </cell>
          <cell r="B11">
            <v>0</v>
          </cell>
        </row>
        <row r="12">
          <cell r="A12">
            <v>3</v>
          </cell>
          <cell r="B12">
            <v>1</v>
          </cell>
        </row>
        <row r="13">
          <cell r="A13">
            <v>4</v>
          </cell>
          <cell r="B13">
            <v>2</v>
          </cell>
        </row>
        <row r="14">
          <cell r="A14">
            <v>5</v>
          </cell>
          <cell r="B14">
            <v>3</v>
          </cell>
        </row>
        <row r="20">
          <cell r="A20">
            <v>-5</v>
          </cell>
          <cell r="B20">
            <v>-3</v>
          </cell>
        </row>
        <row r="21">
          <cell r="A21">
            <v>-4</v>
          </cell>
          <cell r="B21">
            <v>-2</v>
          </cell>
        </row>
        <row r="22">
          <cell r="A22">
            <v>-3</v>
          </cell>
          <cell r="B22">
            <v>-1</v>
          </cell>
        </row>
        <row r="23">
          <cell r="A23">
            <v>-2</v>
          </cell>
          <cell r="B23">
            <v>0</v>
          </cell>
        </row>
        <row r="24">
          <cell r="A24">
            <v>-1</v>
          </cell>
          <cell r="B24">
            <v>1</v>
          </cell>
        </row>
        <row r="25">
          <cell r="A25">
            <v>0</v>
          </cell>
          <cell r="B25">
            <v>2</v>
          </cell>
        </row>
        <row r="26">
          <cell r="A26">
            <v>1</v>
          </cell>
          <cell r="B26">
            <v>3</v>
          </cell>
        </row>
        <row r="27">
          <cell r="A27">
            <v>2</v>
          </cell>
          <cell r="B27">
            <v>4</v>
          </cell>
        </row>
        <row r="28">
          <cell r="A28">
            <v>3</v>
          </cell>
          <cell r="B28">
            <v>5</v>
          </cell>
        </row>
        <row r="29">
          <cell r="A29">
            <v>4</v>
          </cell>
          <cell r="B29">
            <v>6</v>
          </cell>
        </row>
        <row r="30">
          <cell r="A30">
            <v>5</v>
          </cell>
          <cell r="B30">
            <v>7</v>
          </cell>
        </row>
        <row r="35">
          <cell r="B35" t="str">
            <v>y=</v>
          </cell>
        </row>
        <row r="36">
          <cell r="A36">
            <v>-5</v>
          </cell>
          <cell r="B36">
            <v>-4</v>
          </cell>
        </row>
        <row r="37">
          <cell r="A37">
            <v>-4</v>
          </cell>
          <cell r="B37">
            <v>-3</v>
          </cell>
        </row>
        <row r="38">
          <cell r="A38">
            <v>-3</v>
          </cell>
          <cell r="B38">
            <v>-2</v>
          </cell>
        </row>
        <row r="39">
          <cell r="A39">
            <v>-2</v>
          </cell>
          <cell r="B39">
            <v>-1</v>
          </cell>
        </row>
        <row r="40">
          <cell r="A40">
            <v>-1</v>
          </cell>
          <cell r="B40">
            <v>0</v>
          </cell>
        </row>
        <row r="41">
          <cell r="A41">
            <v>0</v>
          </cell>
          <cell r="B41">
            <v>1</v>
          </cell>
        </row>
        <row r="42">
          <cell r="A42">
            <v>1</v>
          </cell>
          <cell r="B42">
            <v>2</v>
          </cell>
        </row>
        <row r="43">
          <cell r="A43">
            <v>2</v>
          </cell>
          <cell r="B43">
            <v>3</v>
          </cell>
        </row>
        <row r="44">
          <cell r="A44">
            <v>3</v>
          </cell>
          <cell r="B44">
            <v>4</v>
          </cell>
        </row>
        <row r="45">
          <cell r="A45">
            <v>4</v>
          </cell>
          <cell r="B45">
            <v>5</v>
          </cell>
        </row>
        <row r="46">
          <cell r="A46">
            <v>5</v>
          </cell>
          <cell r="B46">
            <v>6</v>
          </cell>
        </row>
        <row r="52">
          <cell r="A52">
            <v>-5</v>
          </cell>
          <cell r="B52">
            <v>25</v>
          </cell>
        </row>
        <row r="53">
          <cell r="A53">
            <v>-4</v>
          </cell>
          <cell r="B53">
            <v>16</v>
          </cell>
        </row>
        <row r="54">
          <cell r="A54">
            <v>-3</v>
          </cell>
          <cell r="B54">
            <v>9</v>
          </cell>
        </row>
        <row r="55">
          <cell r="A55">
            <v>-2</v>
          </cell>
          <cell r="B55">
            <v>4</v>
          </cell>
        </row>
        <row r="56">
          <cell r="A56">
            <v>-1</v>
          </cell>
          <cell r="B56">
            <v>1</v>
          </cell>
        </row>
        <row r="57">
          <cell r="A57">
            <v>0</v>
          </cell>
          <cell r="B57">
            <v>0</v>
          </cell>
        </row>
        <row r="58">
          <cell r="A58">
            <v>1</v>
          </cell>
          <cell r="B58">
            <v>1</v>
          </cell>
        </row>
        <row r="59">
          <cell r="A59">
            <v>2</v>
          </cell>
          <cell r="B59">
            <v>4</v>
          </cell>
        </row>
        <row r="60">
          <cell r="A60">
            <v>3</v>
          </cell>
          <cell r="B60">
            <v>9</v>
          </cell>
        </row>
        <row r="61">
          <cell r="A61">
            <v>4</v>
          </cell>
          <cell r="B61">
            <v>16</v>
          </cell>
        </row>
        <row r="62">
          <cell r="A62">
            <v>5</v>
          </cell>
          <cell r="B62">
            <v>25</v>
          </cell>
        </row>
        <row r="68">
          <cell r="A68">
            <v>-5</v>
          </cell>
          <cell r="B68">
            <v>27</v>
          </cell>
        </row>
        <row r="69">
          <cell r="A69">
            <v>-4</v>
          </cell>
          <cell r="B69">
            <v>18</v>
          </cell>
        </row>
        <row r="70">
          <cell r="A70">
            <v>-3</v>
          </cell>
          <cell r="B70">
            <v>11</v>
          </cell>
        </row>
        <row r="71">
          <cell r="A71">
            <v>-2</v>
          </cell>
          <cell r="B71">
            <v>6</v>
          </cell>
        </row>
        <row r="72">
          <cell r="A72">
            <v>-1</v>
          </cell>
          <cell r="B72">
            <v>3</v>
          </cell>
        </row>
        <row r="73">
          <cell r="A73">
            <v>0</v>
          </cell>
          <cell r="B73">
            <v>2</v>
          </cell>
        </row>
        <row r="74">
          <cell r="A74">
            <v>1</v>
          </cell>
          <cell r="B74">
            <v>3</v>
          </cell>
        </row>
        <row r="75">
          <cell r="A75">
            <v>2</v>
          </cell>
          <cell r="B75">
            <v>6</v>
          </cell>
        </row>
        <row r="76">
          <cell r="A76">
            <v>3</v>
          </cell>
          <cell r="B76">
            <v>11</v>
          </cell>
        </row>
        <row r="77">
          <cell r="A77">
            <v>4</v>
          </cell>
          <cell r="B77">
            <v>18</v>
          </cell>
        </row>
        <row r="78">
          <cell r="A78">
            <v>5</v>
          </cell>
          <cell r="B78">
            <v>27</v>
          </cell>
        </row>
        <row r="83">
          <cell r="A83">
            <v>-5</v>
          </cell>
          <cell r="B83">
            <v>16</v>
          </cell>
        </row>
        <row r="84">
          <cell r="A84">
            <v>-4</v>
          </cell>
          <cell r="B84">
            <v>9</v>
          </cell>
        </row>
        <row r="85">
          <cell r="A85">
            <v>-3</v>
          </cell>
          <cell r="B85">
            <v>4</v>
          </cell>
        </row>
        <row r="86">
          <cell r="A86">
            <v>-2</v>
          </cell>
          <cell r="B86">
            <v>1</v>
          </cell>
        </row>
        <row r="87">
          <cell r="A87">
            <v>-1</v>
          </cell>
          <cell r="B87">
            <v>0</v>
          </cell>
        </row>
        <row r="88">
          <cell r="A88">
            <v>0</v>
          </cell>
          <cell r="B88">
            <v>1</v>
          </cell>
        </row>
        <row r="89">
          <cell r="A89">
            <v>1</v>
          </cell>
          <cell r="B89">
            <v>4</v>
          </cell>
        </row>
        <row r="90">
          <cell r="A90">
            <v>2</v>
          </cell>
          <cell r="B90">
            <v>9</v>
          </cell>
        </row>
        <row r="91">
          <cell r="A91">
            <v>3</v>
          </cell>
          <cell r="B91">
            <v>16</v>
          </cell>
        </row>
        <row r="92">
          <cell r="A92">
            <v>4</v>
          </cell>
          <cell r="B92">
            <v>25</v>
          </cell>
        </row>
        <row r="93">
          <cell r="A93">
            <v>5</v>
          </cell>
          <cell r="B93">
            <v>36</v>
          </cell>
        </row>
        <row r="98">
          <cell r="A98">
            <v>-5</v>
          </cell>
          <cell r="B98">
            <v>64</v>
          </cell>
        </row>
        <row r="99">
          <cell r="A99">
            <v>-4</v>
          </cell>
          <cell r="B99">
            <v>49</v>
          </cell>
        </row>
        <row r="100">
          <cell r="A100">
            <v>-3</v>
          </cell>
          <cell r="B100">
            <v>36</v>
          </cell>
        </row>
        <row r="101">
          <cell r="A101">
            <v>-2</v>
          </cell>
          <cell r="B101">
            <v>25</v>
          </cell>
        </row>
        <row r="102">
          <cell r="A102">
            <v>-1</v>
          </cell>
          <cell r="B102">
            <v>16</v>
          </cell>
        </row>
        <row r="103">
          <cell r="A103">
            <v>0</v>
          </cell>
          <cell r="B103">
            <v>9</v>
          </cell>
        </row>
        <row r="104">
          <cell r="A104">
            <v>1</v>
          </cell>
          <cell r="B104">
            <v>4</v>
          </cell>
        </row>
        <row r="105">
          <cell r="A105">
            <v>2</v>
          </cell>
          <cell r="B105">
            <v>1</v>
          </cell>
        </row>
        <row r="106">
          <cell r="A106">
            <v>3</v>
          </cell>
          <cell r="B106">
            <v>0</v>
          </cell>
        </row>
        <row r="107">
          <cell r="A107">
            <v>4</v>
          </cell>
          <cell r="B107">
            <v>1</v>
          </cell>
        </row>
        <row r="108">
          <cell r="A108">
            <v>5</v>
          </cell>
          <cell r="B108">
            <v>4</v>
          </cell>
        </row>
        <row r="114">
          <cell r="A114">
            <v>-5</v>
          </cell>
          <cell r="B114">
            <v>-0.4</v>
          </cell>
        </row>
        <row r="115">
          <cell r="A115">
            <v>-4</v>
          </cell>
          <cell r="B115">
            <v>-0.5</v>
          </cell>
        </row>
        <row r="116">
          <cell r="A116">
            <v>-3</v>
          </cell>
          <cell r="B116">
            <v>-0.6666666666666666</v>
          </cell>
        </row>
        <row r="117">
          <cell r="A117">
            <v>-2</v>
          </cell>
          <cell r="B117">
            <v>-1</v>
          </cell>
        </row>
        <row r="118">
          <cell r="A118">
            <v>-1</v>
          </cell>
          <cell r="B118">
            <v>-2</v>
          </cell>
        </row>
        <row r="119">
          <cell r="B119" t="e">
            <v>#DIV/0!</v>
          </cell>
        </row>
        <row r="120">
          <cell r="A120">
            <v>1</v>
          </cell>
          <cell r="B120">
            <v>2</v>
          </cell>
        </row>
        <row r="121">
          <cell r="A121">
            <v>2</v>
          </cell>
          <cell r="B121">
            <v>1</v>
          </cell>
        </row>
        <row r="122">
          <cell r="A122">
            <v>3</v>
          </cell>
          <cell r="B122">
            <v>0.6666666666666666</v>
          </cell>
        </row>
        <row r="123">
          <cell r="A123">
            <v>4</v>
          </cell>
          <cell r="B123">
            <v>0.5</v>
          </cell>
        </row>
        <row r="124">
          <cell r="A124">
            <v>5</v>
          </cell>
          <cell r="B124">
            <v>0.4</v>
          </cell>
        </row>
        <row r="130">
          <cell r="A130">
            <v>-5</v>
          </cell>
          <cell r="B130">
            <v>0.2</v>
          </cell>
        </row>
        <row r="131">
          <cell r="A131">
            <v>-4</v>
          </cell>
          <cell r="B131">
            <v>0.25</v>
          </cell>
        </row>
        <row r="132">
          <cell r="A132">
            <v>-3</v>
          </cell>
          <cell r="B132">
            <v>0.3333333333333333</v>
          </cell>
        </row>
        <row r="133">
          <cell r="A133">
            <v>-2</v>
          </cell>
          <cell r="B133">
            <v>0.5</v>
          </cell>
        </row>
        <row r="134">
          <cell r="A134">
            <v>-1</v>
          </cell>
          <cell r="B134">
            <v>1</v>
          </cell>
        </row>
        <row r="135">
          <cell r="B135" t="e">
            <v>#DIV/0!</v>
          </cell>
        </row>
        <row r="136">
          <cell r="A136">
            <v>1</v>
          </cell>
          <cell r="B136">
            <v>-1</v>
          </cell>
        </row>
        <row r="137">
          <cell r="A137">
            <v>2</v>
          </cell>
          <cell r="B137">
            <v>-0.5</v>
          </cell>
        </row>
        <row r="138">
          <cell r="A138">
            <v>3</v>
          </cell>
          <cell r="B138">
            <v>-0.3333333333333333</v>
          </cell>
        </row>
        <row r="139">
          <cell r="A139">
            <v>4</v>
          </cell>
          <cell r="B139">
            <v>-0.25</v>
          </cell>
        </row>
        <row r="140">
          <cell r="A140">
            <v>5</v>
          </cell>
          <cell r="B140">
            <v>-0.2</v>
          </cell>
        </row>
        <row r="146">
          <cell r="A146">
            <v>-5</v>
          </cell>
          <cell r="B146">
            <v>1</v>
          </cell>
        </row>
        <row r="147">
          <cell r="A147">
            <v>-4</v>
          </cell>
          <cell r="B147">
            <v>1.25</v>
          </cell>
        </row>
        <row r="148">
          <cell r="A148">
            <v>-3</v>
          </cell>
          <cell r="B148">
            <v>1.6666666666666667</v>
          </cell>
        </row>
        <row r="149">
          <cell r="A149">
            <v>-2</v>
          </cell>
          <cell r="B149">
            <v>2.5</v>
          </cell>
        </row>
        <row r="150">
          <cell r="A150">
            <v>-1</v>
          </cell>
          <cell r="B150">
            <v>5</v>
          </cell>
        </row>
        <row r="151">
          <cell r="B151" t="e">
            <v>#DIV/0!</v>
          </cell>
        </row>
        <row r="152">
          <cell r="A152">
            <v>1</v>
          </cell>
          <cell r="B152">
            <v>-5</v>
          </cell>
        </row>
        <row r="153">
          <cell r="A153">
            <v>2</v>
          </cell>
          <cell r="B153">
            <v>-2.5</v>
          </cell>
        </row>
        <row r="154">
          <cell r="A154">
            <v>3</v>
          </cell>
          <cell r="B154">
            <v>-1.6666666666666667</v>
          </cell>
        </row>
        <row r="155">
          <cell r="A155">
            <v>4</v>
          </cell>
          <cell r="B155">
            <v>-1.25</v>
          </cell>
        </row>
        <row r="156">
          <cell r="A156">
            <v>5</v>
          </cell>
          <cell r="B156">
            <v>-1</v>
          </cell>
        </row>
        <row r="162">
          <cell r="A162">
            <v>-5</v>
          </cell>
          <cell r="B162">
            <v>-2.4</v>
          </cell>
        </row>
        <row r="163">
          <cell r="A163">
            <v>-4</v>
          </cell>
          <cell r="B163">
            <v>-2.5</v>
          </cell>
        </row>
        <row r="164">
          <cell r="A164">
            <v>-3</v>
          </cell>
          <cell r="B164">
            <v>-2.6666666666666665</v>
          </cell>
        </row>
        <row r="165">
          <cell r="A165">
            <v>-2</v>
          </cell>
          <cell r="B165">
            <v>-3</v>
          </cell>
        </row>
        <row r="166">
          <cell r="A166">
            <v>-1</v>
          </cell>
          <cell r="B166">
            <v>-4</v>
          </cell>
        </row>
        <row r="167">
          <cell r="B167" t="e">
            <v>#DIV/0!</v>
          </cell>
        </row>
        <row r="168">
          <cell r="A168">
            <v>1</v>
          </cell>
          <cell r="B168">
            <v>0</v>
          </cell>
        </row>
        <row r="169">
          <cell r="A169">
            <v>2</v>
          </cell>
          <cell r="B169">
            <v>-1</v>
          </cell>
        </row>
        <row r="170">
          <cell r="A170">
            <v>3</v>
          </cell>
          <cell r="B170">
            <v>-1.3333333333333335</v>
          </cell>
        </row>
        <row r="171">
          <cell r="A171">
            <v>4</v>
          </cell>
          <cell r="B171">
            <v>-1.5</v>
          </cell>
        </row>
        <row r="172">
          <cell r="A172">
            <v>5</v>
          </cell>
          <cell r="B172">
            <v>-1.6</v>
          </cell>
        </row>
        <row r="178">
          <cell r="A178">
            <v>-5</v>
          </cell>
          <cell r="B178">
            <v>1.6</v>
          </cell>
        </row>
        <row r="179">
          <cell r="A179">
            <v>-4</v>
          </cell>
          <cell r="B179">
            <v>1.5</v>
          </cell>
        </row>
        <row r="180">
          <cell r="A180">
            <v>-3</v>
          </cell>
          <cell r="B180">
            <v>1.3333333333333335</v>
          </cell>
        </row>
        <row r="181">
          <cell r="A181">
            <v>-2</v>
          </cell>
          <cell r="B181">
            <v>1</v>
          </cell>
        </row>
        <row r="182">
          <cell r="A182">
            <v>-1</v>
          </cell>
          <cell r="B182">
            <v>0</v>
          </cell>
        </row>
        <row r="183">
          <cell r="B183" t="e">
            <v>#DIV/0!</v>
          </cell>
        </row>
        <row r="184">
          <cell r="A184">
            <v>1</v>
          </cell>
          <cell r="B184">
            <v>4</v>
          </cell>
        </row>
        <row r="185">
          <cell r="A185">
            <v>2</v>
          </cell>
          <cell r="B185">
            <v>3</v>
          </cell>
        </row>
        <row r="186">
          <cell r="A186">
            <v>3</v>
          </cell>
          <cell r="B186">
            <v>2.6666666666666665</v>
          </cell>
        </row>
        <row r="187">
          <cell r="A187">
            <v>4</v>
          </cell>
          <cell r="B187">
            <v>2.5</v>
          </cell>
        </row>
        <row r="188">
          <cell r="A188">
            <v>5</v>
          </cell>
          <cell r="B188">
            <v>2.4</v>
          </cell>
        </row>
        <row r="194">
          <cell r="A194">
            <v>-5</v>
          </cell>
          <cell r="B194">
            <v>-0.75</v>
          </cell>
        </row>
        <row r="195">
          <cell r="A195">
            <v>-4</v>
          </cell>
          <cell r="B195">
            <v>-1</v>
          </cell>
        </row>
        <row r="196">
          <cell r="A196">
            <v>-3</v>
          </cell>
          <cell r="B196">
            <v>-1.5</v>
          </cell>
        </row>
        <row r="197">
          <cell r="A197">
            <v>-2</v>
          </cell>
          <cell r="B197">
            <v>-3</v>
          </cell>
        </row>
        <row r="199">
          <cell r="A199">
            <v>0</v>
          </cell>
          <cell r="B199">
            <v>3</v>
          </cell>
        </row>
        <row r="200">
          <cell r="A200">
            <v>1</v>
          </cell>
          <cell r="B200">
            <v>1.5</v>
          </cell>
        </row>
        <row r="201">
          <cell r="A201">
            <v>2</v>
          </cell>
          <cell r="B201">
            <v>1</v>
          </cell>
        </row>
        <row r="202">
          <cell r="A202">
            <v>3</v>
          </cell>
          <cell r="B202">
            <v>0.75</v>
          </cell>
        </row>
        <row r="203">
          <cell r="A203">
            <v>4</v>
          </cell>
          <cell r="B203">
            <v>0.6</v>
          </cell>
        </row>
        <row r="204">
          <cell r="A204">
            <v>5</v>
          </cell>
          <cell r="B204">
            <v>0.5</v>
          </cell>
        </row>
        <row r="210">
          <cell r="A210">
            <v>-5</v>
          </cell>
          <cell r="B210">
            <v>125</v>
          </cell>
        </row>
        <row r="211">
          <cell r="A211">
            <v>-4</v>
          </cell>
          <cell r="B211">
            <v>64</v>
          </cell>
        </row>
        <row r="212">
          <cell r="A212">
            <v>-3</v>
          </cell>
          <cell r="B212">
            <v>27</v>
          </cell>
        </row>
        <row r="213">
          <cell r="A213">
            <v>-2</v>
          </cell>
          <cell r="B213">
            <v>8</v>
          </cell>
        </row>
        <row r="214">
          <cell r="A214">
            <v>-1</v>
          </cell>
          <cell r="B214">
            <v>1</v>
          </cell>
        </row>
        <row r="215">
          <cell r="A215">
            <v>0</v>
          </cell>
          <cell r="B215">
            <v>0</v>
          </cell>
        </row>
        <row r="216">
          <cell r="A216">
            <v>1</v>
          </cell>
          <cell r="B216">
            <v>-1</v>
          </cell>
        </row>
        <row r="217">
          <cell r="A217">
            <v>2</v>
          </cell>
          <cell r="B217">
            <v>-8</v>
          </cell>
        </row>
        <row r="218">
          <cell r="A218">
            <v>3</v>
          </cell>
          <cell r="B218">
            <v>-27</v>
          </cell>
        </row>
        <row r="219">
          <cell r="A219">
            <v>4</v>
          </cell>
          <cell r="B219">
            <v>-64</v>
          </cell>
        </row>
        <row r="220">
          <cell r="A220">
            <v>5</v>
          </cell>
          <cell r="B220">
            <v>-125</v>
          </cell>
        </row>
        <row r="226">
          <cell r="A226">
            <v>-5</v>
          </cell>
          <cell r="B226">
            <v>-130</v>
          </cell>
        </row>
        <row r="227">
          <cell r="A227">
            <v>-4</v>
          </cell>
          <cell r="B227">
            <v>-68</v>
          </cell>
        </row>
        <row r="228">
          <cell r="A228">
            <v>-3</v>
          </cell>
          <cell r="B228">
            <v>-30</v>
          </cell>
        </row>
        <row r="229">
          <cell r="A229">
            <v>-2</v>
          </cell>
          <cell r="B229">
            <v>-10</v>
          </cell>
        </row>
        <row r="230">
          <cell r="A230">
            <v>-1</v>
          </cell>
          <cell r="B230">
            <v>-2</v>
          </cell>
        </row>
        <row r="231">
          <cell r="A231">
            <v>0</v>
          </cell>
          <cell r="B231">
            <v>0</v>
          </cell>
        </row>
        <row r="232">
          <cell r="A232">
            <v>1</v>
          </cell>
          <cell r="B232">
            <v>2</v>
          </cell>
        </row>
        <row r="233">
          <cell r="A233">
            <v>2</v>
          </cell>
          <cell r="B233">
            <v>10</v>
          </cell>
        </row>
        <row r="234">
          <cell r="A234">
            <v>3</v>
          </cell>
          <cell r="B234">
            <v>30</v>
          </cell>
        </row>
        <row r="235">
          <cell r="A235">
            <v>4</v>
          </cell>
          <cell r="B235">
            <v>68</v>
          </cell>
        </row>
        <row r="236">
          <cell r="A236">
            <v>5</v>
          </cell>
          <cell r="B236">
            <v>130</v>
          </cell>
        </row>
        <row r="242">
          <cell r="A242">
            <v>0</v>
          </cell>
          <cell r="B242">
            <v>0</v>
          </cell>
        </row>
        <row r="243">
          <cell r="A243">
            <v>1</v>
          </cell>
          <cell r="B243">
            <v>1</v>
          </cell>
        </row>
        <row r="244">
          <cell r="A244">
            <v>2</v>
          </cell>
          <cell r="B244">
            <v>1.4142135623730951</v>
          </cell>
        </row>
        <row r="245">
          <cell r="A245">
            <v>3</v>
          </cell>
          <cell r="B245">
            <v>1.7320508075688772</v>
          </cell>
        </row>
        <row r="246">
          <cell r="A246">
            <v>4</v>
          </cell>
          <cell r="B246">
            <v>2</v>
          </cell>
        </row>
        <row r="247">
          <cell r="A247">
            <v>5</v>
          </cell>
          <cell r="B247">
            <v>2.23606797749979</v>
          </cell>
        </row>
        <row r="248">
          <cell r="A248">
            <v>6</v>
          </cell>
          <cell r="B248">
            <v>2.449489742783178</v>
          </cell>
        </row>
        <row r="249">
          <cell r="A249">
            <v>7</v>
          </cell>
          <cell r="B249">
            <v>2.6457513110645907</v>
          </cell>
        </row>
        <row r="250">
          <cell r="A250">
            <v>8</v>
          </cell>
          <cell r="B250">
            <v>2.8284271247461903</v>
          </cell>
        </row>
        <row r="251">
          <cell r="A251">
            <v>9</v>
          </cell>
          <cell r="B251">
            <v>3</v>
          </cell>
        </row>
        <row r="252">
          <cell r="A252">
            <v>10</v>
          </cell>
          <cell r="B252">
            <v>3.1622776601683795</v>
          </cell>
        </row>
        <row r="258">
          <cell r="A258">
            <v>-5</v>
          </cell>
          <cell r="B258">
            <v>-124</v>
          </cell>
        </row>
        <row r="259">
          <cell r="A259">
            <v>-4</v>
          </cell>
          <cell r="B259">
            <v>-63</v>
          </cell>
        </row>
        <row r="260">
          <cell r="A260">
            <v>-3</v>
          </cell>
          <cell r="B260">
            <v>-26</v>
          </cell>
        </row>
        <row r="261">
          <cell r="A261">
            <v>-2</v>
          </cell>
          <cell r="B261">
            <v>-7</v>
          </cell>
        </row>
        <row r="262">
          <cell r="A262">
            <v>-1</v>
          </cell>
          <cell r="B262">
            <v>0</v>
          </cell>
        </row>
        <row r="263">
          <cell r="A263">
            <v>0</v>
          </cell>
          <cell r="B263">
            <v>1</v>
          </cell>
        </row>
        <row r="264">
          <cell r="A264">
            <v>1</v>
          </cell>
          <cell r="B264">
            <v>2</v>
          </cell>
        </row>
        <row r="265">
          <cell r="A265">
            <v>2</v>
          </cell>
          <cell r="B265">
            <v>9</v>
          </cell>
        </row>
        <row r="266">
          <cell r="A266">
            <v>3</v>
          </cell>
          <cell r="B266">
            <v>28</v>
          </cell>
        </row>
        <row r="267">
          <cell r="A267">
            <v>4</v>
          </cell>
          <cell r="B267">
            <v>65</v>
          </cell>
        </row>
        <row r="268">
          <cell r="A268">
            <v>5</v>
          </cell>
          <cell r="B268">
            <v>126</v>
          </cell>
        </row>
        <row r="273">
          <cell r="A273">
            <v>-5</v>
          </cell>
          <cell r="B273">
            <v>625</v>
          </cell>
        </row>
        <row r="274">
          <cell r="A274">
            <v>-4</v>
          </cell>
          <cell r="B274">
            <v>256</v>
          </cell>
        </row>
        <row r="275">
          <cell r="A275">
            <v>-3</v>
          </cell>
          <cell r="B275">
            <v>81</v>
          </cell>
        </row>
        <row r="276">
          <cell r="A276">
            <v>-2</v>
          </cell>
          <cell r="B276">
            <v>16</v>
          </cell>
        </row>
        <row r="277">
          <cell r="A277">
            <v>-1</v>
          </cell>
          <cell r="B277">
            <v>1</v>
          </cell>
        </row>
        <row r="278">
          <cell r="A278">
            <v>0</v>
          </cell>
          <cell r="B278">
            <v>0</v>
          </cell>
        </row>
        <row r="279">
          <cell r="A279">
            <v>1</v>
          </cell>
          <cell r="B279">
            <v>1</v>
          </cell>
        </row>
        <row r="280">
          <cell r="A280">
            <v>2</v>
          </cell>
          <cell r="B280">
            <v>16</v>
          </cell>
        </row>
        <row r="281">
          <cell r="A281">
            <v>3</v>
          </cell>
          <cell r="B281">
            <v>81</v>
          </cell>
        </row>
        <row r="282">
          <cell r="A282">
            <v>4</v>
          </cell>
          <cell r="B282">
            <v>256</v>
          </cell>
        </row>
        <row r="283">
          <cell r="A283">
            <v>5</v>
          </cell>
          <cell r="B283">
            <v>625</v>
          </cell>
        </row>
        <row r="289">
          <cell r="A289">
            <v>-5</v>
          </cell>
          <cell r="B289">
            <v>100</v>
          </cell>
        </row>
        <row r="290">
          <cell r="A290">
            <v>-4</v>
          </cell>
          <cell r="B290">
            <v>81</v>
          </cell>
        </row>
        <row r="291">
          <cell r="A291">
            <v>-3</v>
          </cell>
          <cell r="B291">
            <v>64</v>
          </cell>
        </row>
        <row r="292">
          <cell r="A292">
            <v>-2</v>
          </cell>
          <cell r="B292">
            <v>49</v>
          </cell>
        </row>
        <row r="293">
          <cell r="A293">
            <v>-1</v>
          </cell>
          <cell r="B293">
            <v>36</v>
          </cell>
        </row>
        <row r="294">
          <cell r="A294">
            <v>0</v>
          </cell>
          <cell r="B294">
            <v>25</v>
          </cell>
        </row>
        <row r="295">
          <cell r="A295">
            <v>1</v>
          </cell>
          <cell r="B295">
            <v>16</v>
          </cell>
        </row>
        <row r="296">
          <cell r="A296">
            <v>2</v>
          </cell>
          <cell r="B296">
            <v>9</v>
          </cell>
        </row>
        <row r="297">
          <cell r="A297">
            <v>3</v>
          </cell>
          <cell r="B297">
            <v>4</v>
          </cell>
        </row>
        <row r="298">
          <cell r="A298">
            <v>4</v>
          </cell>
          <cell r="B298">
            <v>1</v>
          </cell>
        </row>
        <row r="299">
          <cell r="A299">
            <v>5</v>
          </cell>
          <cell r="B299">
            <v>0</v>
          </cell>
        </row>
        <row r="305">
          <cell r="A305">
            <v>0</v>
          </cell>
          <cell r="B305">
            <v>1.7320508075688772</v>
          </cell>
        </row>
        <row r="306">
          <cell r="A306">
            <v>1</v>
          </cell>
          <cell r="B306">
            <v>2</v>
          </cell>
        </row>
        <row r="307">
          <cell r="A307">
            <v>2</v>
          </cell>
          <cell r="B307">
            <v>2.23606797749979</v>
          </cell>
        </row>
        <row r="308">
          <cell r="A308">
            <v>3</v>
          </cell>
          <cell r="B308">
            <v>2.449489742783178</v>
          </cell>
        </row>
        <row r="309">
          <cell r="A309">
            <v>4</v>
          </cell>
          <cell r="B309">
            <v>2.6457513110645907</v>
          </cell>
        </row>
        <row r="310">
          <cell r="A310">
            <v>5</v>
          </cell>
          <cell r="B310">
            <v>2.8284271247461903</v>
          </cell>
        </row>
        <row r="311">
          <cell r="A311">
            <v>6</v>
          </cell>
          <cell r="B311">
            <v>3</v>
          </cell>
        </row>
        <row r="312">
          <cell r="A312">
            <v>7</v>
          </cell>
          <cell r="B312">
            <v>3.1622776601683795</v>
          </cell>
        </row>
        <row r="313">
          <cell r="A313">
            <v>8</v>
          </cell>
          <cell r="B313">
            <v>3.3166247903554</v>
          </cell>
        </row>
        <row r="314">
          <cell r="A314">
            <v>9</v>
          </cell>
          <cell r="B314">
            <v>3.4641016151377544</v>
          </cell>
        </row>
        <row r="315">
          <cell r="A315">
            <v>10</v>
          </cell>
          <cell r="B315">
            <v>3.605551275463989</v>
          </cell>
        </row>
      </sheetData>
      <sheetData sheetId="1">
        <row r="4">
          <cell r="A4">
            <v>-1</v>
          </cell>
          <cell r="B4">
            <v>2</v>
          </cell>
          <cell r="D4">
            <v>6</v>
          </cell>
        </row>
        <row r="5">
          <cell r="A5">
            <v>-0.5</v>
          </cell>
          <cell r="B5">
            <v>2.75</v>
          </cell>
          <cell r="D5">
            <v>5</v>
          </cell>
        </row>
        <row r="6">
          <cell r="A6">
            <v>0</v>
          </cell>
          <cell r="B6">
            <v>3</v>
          </cell>
          <cell r="D6">
            <v>4</v>
          </cell>
        </row>
        <row r="7">
          <cell r="A7">
            <v>0.5</v>
          </cell>
          <cell r="B7">
            <v>2.75</v>
          </cell>
          <cell r="D7">
            <v>3</v>
          </cell>
        </row>
        <row r="8">
          <cell r="A8">
            <v>1</v>
          </cell>
          <cell r="B8">
            <v>2</v>
          </cell>
          <cell r="D8">
            <v>2</v>
          </cell>
        </row>
        <row r="9">
          <cell r="A9">
            <v>1.5</v>
          </cell>
          <cell r="B9">
            <v>0.75</v>
          </cell>
          <cell r="D9">
            <v>1</v>
          </cell>
        </row>
        <row r="10">
          <cell r="A10">
            <v>2</v>
          </cell>
          <cell r="B10">
            <v>-1</v>
          </cell>
          <cell r="D10">
            <v>0</v>
          </cell>
        </row>
        <row r="11">
          <cell r="A11">
            <v>2.5</v>
          </cell>
          <cell r="B11">
            <v>-3.25</v>
          </cell>
          <cell r="D11">
            <v>-1</v>
          </cell>
        </row>
        <row r="12">
          <cell r="A12">
            <v>3</v>
          </cell>
          <cell r="B12">
            <v>-6</v>
          </cell>
          <cell r="D12">
            <v>-2</v>
          </cell>
        </row>
        <row r="13">
          <cell r="A13">
            <v>3.5</v>
          </cell>
          <cell r="B13">
            <v>-9.25</v>
          </cell>
          <cell r="D13">
            <v>-3</v>
          </cell>
        </row>
        <row r="14">
          <cell r="A14">
            <v>4</v>
          </cell>
          <cell r="B14">
            <v>-13</v>
          </cell>
          <cell r="D14">
            <v>-4</v>
          </cell>
        </row>
        <row r="20">
          <cell r="A20">
            <v>-5</v>
          </cell>
          <cell r="D20">
            <v>-13</v>
          </cell>
        </row>
        <row r="21">
          <cell r="A21">
            <v>-4</v>
          </cell>
          <cell r="D21">
            <v>-10</v>
          </cell>
        </row>
        <row r="22">
          <cell r="A22">
            <v>-3</v>
          </cell>
          <cell r="D22">
            <v>-7</v>
          </cell>
        </row>
        <row r="23">
          <cell r="A23">
            <v>-2</v>
          </cell>
          <cell r="D23">
            <v>-4</v>
          </cell>
        </row>
        <row r="24">
          <cell r="A24">
            <v>-1</v>
          </cell>
          <cell r="D24">
            <v>-1</v>
          </cell>
        </row>
        <row r="25">
          <cell r="A25">
            <v>0</v>
          </cell>
          <cell r="B25">
            <v>0</v>
          </cell>
          <cell r="D25">
            <v>2</v>
          </cell>
        </row>
        <row r="26">
          <cell r="A26">
            <v>1</v>
          </cell>
          <cell r="B26">
            <v>3.1622776601683795</v>
          </cell>
          <cell r="D26">
            <v>5</v>
          </cell>
        </row>
        <row r="27">
          <cell r="A27">
            <v>2</v>
          </cell>
          <cell r="B27">
            <v>4.47213595499958</v>
          </cell>
          <cell r="D27">
            <v>8</v>
          </cell>
        </row>
        <row r="28">
          <cell r="A28">
            <v>3</v>
          </cell>
          <cell r="B28">
            <v>5.477225575051661</v>
          </cell>
          <cell r="D28">
            <v>11</v>
          </cell>
        </row>
        <row r="29">
          <cell r="A29">
            <v>4</v>
          </cell>
          <cell r="B29">
            <v>6.324555320336759</v>
          </cell>
          <cell r="D29">
            <v>14</v>
          </cell>
        </row>
        <row r="30">
          <cell r="A30">
            <v>5</v>
          </cell>
          <cell r="B30">
            <v>7.0710678118654755</v>
          </cell>
          <cell r="D30">
            <v>17</v>
          </cell>
        </row>
        <row r="36">
          <cell r="A36">
            <v>-5</v>
          </cell>
          <cell r="B36">
            <v>-140</v>
          </cell>
          <cell r="D36">
            <v>-130</v>
          </cell>
        </row>
        <row r="37">
          <cell r="A37">
            <v>-4</v>
          </cell>
          <cell r="B37">
            <v>-79</v>
          </cell>
          <cell r="D37">
            <v>-105</v>
          </cell>
        </row>
        <row r="38">
          <cell r="A38">
            <v>-3</v>
          </cell>
          <cell r="B38">
            <v>-42</v>
          </cell>
          <cell r="D38">
            <v>-80</v>
          </cell>
        </row>
        <row r="39">
          <cell r="A39">
            <v>-2</v>
          </cell>
          <cell r="B39">
            <v>-23</v>
          </cell>
          <cell r="D39">
            <v>-55</v>
          </cell>
        </row>
        <row r="40">
          <cell r="A40">
            <v>-1</v>
          </cell>
          <cell r="B40">
            <v>-16</v>
          </cell>
          <cell r="D40">
            <v>-30</v>
          </cell>
        </row>
        <row r="41">
          <cell r="A41">
            <v>0</v>
          </cell>
          <cell r="B41">
            <v>-15</v>
          </cell>
          <cell r="D41">
            <v>-5</v>
          </cell>
        </row>
        <row r="42">
          <cell r="A42">
            <v>1</v>
          </cell>
          <cell r="B42">
            <v>-14</v>
          </cell>
          <cell r="D42">
            <v>20</v>
          </cell>
        </row>
        <row r="43">
          <cell r="A43">
            <v>2</v>
          </cell>
          <cell r="B43">
            <v>-7</v>
          </cell>
          <cell r="D43">
            <v>45</v>
          </cell>
        </row>
        <row r="44">
          <cell r="A44">
            <v>3</v>
          </cell>
          <cell r="B44">
            <v>12</v>
          </cell>
          <cell r="D44">
            <v>70</v>
          </cell>
        </row>
        <row r="45">
          <cell r="A45">
            <v>4</v>
          </cell>
          <cell r="B45">
            <v>49</v>
          </cell>
          <cell r="D45">
            <v>95</v>
          </cell>
        </row>
        <row r="46">
          <cell r="A46">
            <v>5</v>
          </cell>
          <cell r="B46">
            <v>110</v>
          </cell>
          <cell r="D46">
            <v>120</v>
          </cell>
        </row>
        <row r="52">
          <cell r="A52">
            <v>-5</v>
          </cell>
          <cell r="B52">
            <v>0.8</v>
          </cell>
          <cell r="D52">
            <v>7</v>
          </cell>
        </row>
        <row r="53">
          <cell r="A53">
            <v>-4</v>
          </cell>
          <cell r="B53">
            <v>1</v>
          </cell>
          <cell r="D53">
            <v>6</v>
          </cell>
        </row>
        <row r="54">
          <cell r="A54">
            <v>-3</v>
          </cell>
          <cell r="B54">
            <v>1.3333333333333333</v>
          </cell>
          <cell r="D54">
            <v>5</v>
          </cell>
        </row>
        <row r="55">
          <cell r="A55">
            <v>-2</v>
          </cell>
          <cell r="B55">
            <v>2</v>
          </cell>
          <cell r="D55">
            <v>4</v>
          </cell>
        </row>
        <row r="56">
          <cell r="A56">
            <v>-1</v>
          </cell>
          <cell r="B56">
            <v>4</v>
          </cell>
          <cell r="D56">
            <v>3</v>
          </cell>
        </row>
        <row r="57">
          <cell r="A57">
            <v>0</v>
          </cell>
          <cell r="D57">
            <v>2</v>
          </cell>
        </row>
        <row r="58">
          <cell r="A58">
            <v>1</v>
          </cell>
          <cell r="B58">
            <v>-4</v>
          </cell>
          <cell r="D58">
            <v>1</v>
          </cell>
        </row>
        <row r="59">
          <cell r="A59">
            <v>2</v>
          </cell>
          <cell r="B59">
            <v>-2</v>
          </cell>
          <cell r="D59">
            <v>0</v>
          </cell>
        </row>
        <row r="60">
          <cell r="A60">
            <v>3</v>
          </cell>
          <cell r="B60">
            <v>-1.3333333333333333</v>
          </cell>
          <cell r="D60">
            <v>-1</v>
          </cell>
        </row>
        <row r="61">
          <cell r="A61">
            <v>4</v>
          </cell>
          <cell r="B61">
            <v>-1</v>
          </cell>
          <cell r="D61">
            <v>-2</v>
          </cell>
        </row>
        <row r="62">
          <cell r="A62">
            <v>5</v>
          </cell>
          <cell r="B62">
            <v>-0.8</v>
          </cell>
          <cell r="D62">
            <v>-3</v>
          </cell>
        </row>
        <row r="68">
          <cell r="A68">
            <v>-5</v>
          </cell>
          <cell r="B68">
            <v>600</v>
          </cell>
          <cell r="D68">
            <v>-21</v>
          </cell>
        </row>
        <row r="69">
          <cell r="A69">
            <v>-4</v>
          </cell>
          <cell r="B69">
            <v>384</v>
          </cell>
          <cell r="D69">
            <v>40</v>
          </cell>
        </row>
        <row r="70">
          <cell r="A70">
            <v>-3</v>
          </cell>
          <cell r="B70">
            <v>216</v>
          </cell>
          <cell r="D70">
            <v>77</v>
          </cell>
        </row>
        <row r="71">
          <cell r="A71">
            <v>-2</v>
          </cell>
          <cell r="B71">
            <v>96</v>
          </cell>
          <cell r="D71">
            <v>96</v>
          </cell>
        </row>
        <row r="72">
          <cell r="A72">
            <v>-1</v>
          </cell>
          <cell r="B72">
            <v>24</v>
          </cell>
          <cell r="D72">
            <v>103</v>
          </cell>
        </row>
        <row r="73">
          <cell r="A73">
            <v>0</v>
          </cell>
          <cell r="B73">
            <v>0</v>
          </cell>
          <cell r="D73">
            <v>104</v>
          </cell>
        </row>
        <row r="74">
          <cell r="A74">
            <v>1</v>
          </cell>
          <cell r="B74">
            <v>24</v>
          </cell>
          <cell r="D74">
            <v>105</v>
          </cell>
        </row>
        <row r="75">
          <cell r="A75">
            <v>2</v>
          </cell>
          <cell r="B75">
            <v>96</v>
          </cell>
          <cell r="D75">
            <v>112</v>
          </cell>
        </row>
        <row r="76">
          <cell r="A76">
            <v>3</v>
          </cell>
          <cell r="B76">
            <v>216</v>
          </cell>
          <cell r="D76">
            <v>131</v>
          </cell>
        </row>
        <row r="77">
          <cell r="A77">
            <v>4</v>
          </cell>
          <cell r="B77">
            <v>384</v>
          </cell>
          <cell r="D77">
            <v>168</v>
          </cell>
        </row>
        <row r="78">
          <cell r="A78">
            <v>5</v>
          </cell>
          <cell r="B78">
            <v>600</v>
          </cell>
          <cell r="D78">
            <v>229</v>
          </cell>
        </row>
        <row r="84">
          <cell r="A84">
            <v>-5</v>
          </cell>
          <cell r="B84">
            <v>-5.6</v>
          </cell>
          <cell r="C84">
            <v>-5</v>
          </cell>
          <cell r="D84">
            <v>2</v>
          </cell>
        </row>
        <row r="85">
          <cell r="A85">
            <v>-4</v>
          </cell>
          <cell r="B85">
            <v>-7</v>
          </cell>
          <cell r="C85">
            <v>-4</v>
          </cell>
          <cell r="D85">
            <v>-7</v>
          </cell>
        </row>
        <row r="86">
          <cell r="A86">
            <v>-3</v>
          </cell>
          <cell r="B86">
            <v>-9.333333333333334</v>
          </cell>
          <cell r="C86">
            <v>-3</v>
          </cell>
          <cell r="D86">
            <v>-14</v>
          </cell>
        </row>
        <row r="87">
          <cell r="A87">
            <v>-2</v>
          </cell>
          <cell r="B87">
            <v>-14</v>
          </cell>
          <cell r="C87">
            <v>-2</v>
          </cell>
          <cell r="D87">
            <v>-19</v>
          </cell>
        </row>
        <row r="88">
          <cell r="A88">
            <v>-1</v>
          </cell>
          <cell r="B88">
            <v>-28</v>
          </cell>
          <cell r="C88">
            <v>-1</v>
          </cell>
          <cell r="D88">
            <v>-22</v>
          </cell>
        </row>
        <row r="89">
          <cell r="A89">
            <v>0</v>
          </cell>
          <cell r="C89">
            <v>0</v>
          </cell>
          <cell r="D89">
            <v>-23</v>
          </cell>
        </row>
        <row r="90">
          <cell r="A90">
            <v>1</v>
          </cell>
          <cell r="B90">
            <v>28</v>
          </cell>
          <cell r="C90">
            <v>1</v>
          </cell>
          <cell r="D90">
            <v>-22</v>
          </cell>
        </row>
        <row r="91">
          <cell r="A91">
            <v>2</v>
          </cell>
          <cell r="B91">
            <v>14</v>
          </cell>
          <cell r="C91">
            <v>2</v>
          </cell>
          <cell r="D91">
            <v>-19</v>
          </cell>
        </row>
        <row r="92">
          <cell r="A92">
            <v>3</v>
          </cell>
          <cell r="B92">
            <v>9.333333333333334</v>
          </cell>
          <cell r="C92">
            <v>3</v>
          </cell>
          <cell r="D92">
            <v>-14</v>
          </cell>
        </row>
        <row r="93">
          <cell r="A93">
            <v>4</v>
          </cell>
          <cell r="B93">
            <v>7</v>
          </cell>
          <cell r="C93">
            <v>4</v>
          </cell>
          <cell r="D93">
            <v>-7</v>
          </cell>
        </row>
        <row r="94">
          <cell r="A94">
            <v>5</v>
          </cell>
          <cell r="B94">
            <v>5.6</v>
          </cell>
          <cell r="C94">
            <v>5</v>
          </cell>
          <cell r="D94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р1"/>
      <sheetName val="ед изм"/>
      <sheetName val="Лист3"/>
    </sheetNames>
    <sheetDataSet>
      <sheetData sheetId="0">
        <row r="11">
          <cell r="E11" t="str">
            <v>T,с</v>
          </cell>
        </row>
        <row r="12">
          <cell r="B12" t="str">
            <v>0.1кг</v>
          </cell>
          <cell r="E12" t="str">
            <v>-</v>
          </cell>
        </row>
        <row r="13">
          <cell r="B13" t="str">
            <v>0.2 кг</v>
          </cell>
          <cell r="E13" t="str">
            <v>-</v>
          </cell>
        </row>
        <row r="14">
          <cell r="B14" t="str">
            <v>0.3 кг</v>
          </cell>
          <cell r="E14" t="str">
            <v>-</v>
          </cell>
        </row>
        <row r="15">
          <cell r="B15" t="str">
            <v>0,4 кг</v>
          </cell>
          <cell r="E15" t="str">
            <v>-</v>
          </cell>
        </row>
        <row r="30">
          <cell r="C30" t="str">
            <v>T2,с</v>
          </cell>
          <cell r="L30" t="str">
            <v>T1,с</v>
          </cell>
        </row>
        <row r="31">
          <cell r="B31">
            <v>0.1</v>
          </cell>
          <cell r="C31" t="e">
            <v>#VALUE!</v>
          </cell>
          <cell r="L31" t="str">
            <v>-</v>
          </cell>
        </row>
        <row r="32">
          <cell r="C32" t="str">
            <v>-</v>
          </cell>
          <cell r="L32" t="str">
            <v>-</v>
          </cell>
        </row>
        <row r="33">
          <cell r="C33" t="str">
            <v>-</v>
          </cell>
          <cell r="L33" t="str">
            <v>-</v>
          </cell>
        </row>
        <row r="34">
          <cell r="C34" t="str">
            <v>-</v>
          </cell>
          <cell r="L34" t="str">
            <v>-</v>
          </cell>
        </row>
        <row r="35">
          <cell r="C35" t="str">
            <v>-</v>
          </cell>
          <cell r="L35" t="str">
            <v>-</v>
          </cell>
        </row>
        <row r="40">
          <cell r="E40" t="str">
            <v>T,с</v>
          </cell>
        </row>
        <row r="41">
          <cell r="B41">
            <v>0.01</v>
          </cell>
          <cell r="E41" t="str">
            <v>-</v>
          </cell>
        </row>
        <row r="42">
          <cell r="B42">
            <v>0.02</v>
          </cell>
          <cell r="E42" t="str">
            <v>-</v>
          </cell>
        </row>
        <row r="43">
          <cell r="B43">
            <v>0.03</v>
          </cell>
          <cell r="E43" t="str">
            <v>-</v>
          </cell>
        </row>
        <row r="47">
          <cell r="E47" t="str">
            <v>T1,с</v>
          </cell>
        </row>
        <row r="48">
          <cell r="B48" t="str">
            <v>k</v>
          </cell>
          <cell r="E48" t="str">
            <v>-</v>
          </cell>
        </row>
        <row r="49">
          <cell r="B49" t="str">
            <v>2k</v>
          </cell>
          <cell r="E49" t="str">
            <v>-</v>
          </cell>
        </row>
        <row r="50">
          <cell r="B50" t="str">
            <v>3k</v>
          </cell>
          <cell r="E50" t="str">
            <v>-</v>
          </cell>
        </row>
        <row r="51">
          <cell r="B51" t="str">
            <v>4k</v>
          </cell>
          <cell r="E51" t="str">
            <v>-</v>
          </cell>
        </row>
        <row r="55">
          <cell r="D55" t="str">
            <v>T2,с</v>
          </cell>
          <cell r="M55" t="str">
            <v>T1,с</v>
          </cell>
        </row>
        <row r="56">
          <cell r="C56" t="str">
            <v>-</v>
          </cell>
          <cell r="D56" t="str">
            <v>-</v>
          </cell>
          <cell r="M56" t="str">
            <v>-</v>
          </cell>
        </row>
        <row r="57">
          <cell r="C57" t="str">
            <v>-</v>
          </cell>
          <cell r="D57" t="str">
            <v>-</v>
          </cell>
          <cell r="M57" t="str">
            <v>-</v>
          </cell>
        </row>
        <row r="58">
          <cell r="C58" t="str">
            <v>-</v>
          </cell>
          <cell r="D58" t="str">
            <v>-</v>
          </cell>
          <cell r="M58" t="str">
            <v>-</v>
          </cell>
        </row>
        <row r="59">
          <cell r="C59" t="str">
            <v>-</v>
          </cell>
          <cell r="D59" t="str">
            <v>-</v>
          </cell>
          <cell r="M5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G10">
            <v>-2</v>
          </cell>
          <cell r="H10">
            <v>0</v>
          </cell>
          <cell r="I10">
            <v>-8</v>
          </cell>
        </row>
        <row r="11">
          <cell r="G11">
            <v>-1.8</v>
          </cell>
          <cell r="H11">
            <v>-1.7024000000000008</v>
          </cell>
          <cell r="I11">
            <v>-5.472000000000001</v>
          </cell>
        </row>
        <row r="12">
          <cell r="G12">
            <v>-1.6</v>
          </cell>
          <cell r="H12">
            <v>-2.2463999999999995</v>
          </cell>
          <cell r="I12">
            <v>-3.4560000000000013</v>
          </cell>
        </row>
        <row r="13">
          <cell r="G13">
            <v>-1.4</v>
          </cell>
          <cell r="H13">
            <v>-1.9584000000000001</v>
          </cell>
          <cell r="I13">
            <v>-1.903999999999999</v>
          </cell>
        </row>
        <row r="14">
          <cell r="G14">
            <v>-1.2</v>
          </cell>
          <cell r="H14">
            <v>-1.1263999999999994</v>
          </cell>
          <cell r="I14">
            <v>-0.7680000000000002</v>
          </cell>
        </row>
        <row r="15">
          <cell r="G15">
            <v>-1</v>
          </cell>
          <cell r="H15">
            <v>0</v>
          </cell>
          <cell r="I15">
            <v>0</v>
          </cell>
        </row>
        <row r="16">
          <cell r="G16">
            <v>-0.8</v>
          </cell>
          <cell r="H16">
            <v>1.2095999999999996</v>
          </cell>
          <cell r="I16">
            <v>0.44799999999999995</v>
          </cell>
        </row>
        <row r="17">
          <cell r="G17">
            <v>-0.6</v>
          </cell>
          <cell r="H17">
            <v>2.3296</v>
          </cell>
          <cell r="I17">
            <v>0.624</v>
          </cell>
        </row>
        <row r="18">
          <cell r="G18">
            <v>-0.4</v>
          </cell>
          <cell r="H18">
            <v>3.2256</v>
          </cell>
          <cell r="I18">
            <v>0.5760000000000001</v>
          </cell>
        </row>
        <row r="19">
          <cell r="G19">
            <v>-0.2</v>
          </cell>
          <cell r="H19">
            <v>3.8016</v>
          </cell>
          <cell r="I19">
            <v>0.35200000000000004</v>
          </cell>
        </row>
        <row r="20">
          <cell r="G20">
            <v>0</v>
          </cell>
          <cell r="H20">
            <v>4</v>
          </cell>
          <cell r="I20">
            <v>0</v>
          </cell>
        </row>
        <row r="21">
          <cell r="G21">
            <v>0.2</v>
          </cell>
          <cell r="H21">
            <v>3.8016</v>
          </cell>
          <cell r="I21">
            <v>-0.43200000000000005</v>
          </cell>
        </row>
        <row r="22">
          <cell r="G22">
            <v>0.4</v>
          </cell>
          <cell r="H22">
            <v>3.2256</v>
          </cell>
          <cell r="I22">
            <v>-0.896</v>
          </cell>
        </row>
        <row r="23">
          <cell r="G23">
            <v>0.6</v>
          </cell>
          <cell r="H23">
            <v>2.3296</v>
          </cell>
          <cell r="I23">
            <v>-1.3439999999999999</v>
          </cell>
        </row>
        <row r="24">
          <cell r="G24">
            <v>0.8</v>
          </cell>
          <cell r="H24">
            <v>1.2095999999999996</v>
          </cell>
          <cell r="I24">
            <v>-1.7280000000000002</v>
          </cell>
        </row>
        <row r="25">
          <cell r="G25">
            <v>1</v>
          </cell>
          <cell r="H25">
            <v>0</v>
          </cell>
          <cell r="I25">
            <v>-2</v>
          </cell>
        </row>
        <row r="26">
          <cell r="G26">
            <v>1.2</v>
          </cell>
          <cell r="H26">
            <v>-1.1263999999999994</v>
          </cell>
          <cell r="I26">
            <v>-2.112</v>
          </cell>
        </row>
        <row r="27">
          <cell r="G27">
            <v>1.4</v>
          </cell>
          <cell r="H27">
            <v>-1.9584000000000001</v>
          </cell>
          <cell r="I27">
            <v>-2.016</v>
          </cell>
        </row>
        <row r="28">
          <cell r="G28">
            <v>1.6</v>
          </cell>
          <cell r="H28">
            <v>-2.2463999999999995</v>
          </cell>
          <cell r="I28">
            <v>-1.6639999999999997</v>
          </cell>
        </row>
        <row r="29">
          <cell r="G29">
            <v>1.8</v>
          </cell>
          <cell r="H29">
            <v>-1.7024000000000008</v>
          </cell>
          <cell r="I29">
            <v>-1.0079999999999996</v>
          </cell>
        </row>
        <row r="30">
          <cell r="G30">
            <v>2</v>
          </cell>
          <cell r="H30">
            <v>0</v>
          </cell>
          <cell r="I30">
            <v>0</v>
          </cell>
        </row>
        <row r="31">
          <cell r="G31">
            <v>2.2</v>
          </cell>
          <cell r="H31">
            <v>3.2256000000000036</v>
          </cell>
          <cell r="I31">
            <v>1.4080000000000021</v>
          </cell>
        </row>
        <row r="32">
          <cell r="G32">
            <v>2.4</v>
          </cell>
          <cell r="H32">
            <v>8.377600000000001</v>
          </cell>
          <cell r="I32">
            <v>3.2640000000000002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</sheetNames>
    <sheetDataSet>
      <sheetData sheetId="0">
        <row r="13">
          <cell r="A13">
            <v>-2.1</v>
          </cell>
          <cell r="B13">
            <v>1.3980999999999995</v>
          </cell>
        </row>
        <row r="14">
          <cell r="A14">
            <v>-2</v>
          </cell>
          <cell r="B14">
            <v>0</v>
          </cell>
        </row>
        <row r="15">
          <cell r="A15">
            <v>-1.9</v>
          </cell>
          <cell r="B15">
            <v>-1.017900000000001</v>
          </cell>
        </row>
        <row r="16">
          <cell r="A16">
            <v>-1.7999999999999998</v>
          </cell>
          <cell r="B16">
            <v>-1.7024000000000008</v>
          </cell>
        </row>
        <row r="17">
          <cell r="A17">
            <v>-1.6999999999999997</v>
          </cell>
          <cell r="B17">
            <v>-2.097900000000001</v>
          </cell>
        </row>
        <row r="18">
          <cell r="A18">
            <v>-1.5999999999999996</v>
          </cell>
          <cell r="B18">
            <v>-2.2464000000000004</v>
          </cell>
        </row>
        <row r="19">
          <cell r="A19">
            <v>-1.4999999999999996</v>
          </cell>
          <cell r="B19">
            <v>-2.187499999999999</v>
          </cell>
        </row>
        <row r="20">
          <cell r="A20">
            <v>-1.3999999999999995</v>
          </cell>
          <cell r="B20">
            <v>-1.9583999999999975</v>
          </cell>
        </row>
        <row r="21">
          <cell r="A21">
            <v>-1.2999999999999994</v>
          </cell>
          <cell r="B21">
            <v>-1.5938999999999979</v>
          </cell>
        </row>
        <row r="22">
          <cell r="A22">
            <v>-1.1999999999999993</v>
          </cell>
          <cell r="B22">
            <v>-1.1263999999999967</v>
          </cell>
        </row>
        <row r="23">
          <cell r="A23">
            <v>-1.0999999999999992</v>
          </cell>
          <cell r="B23">
            <v>-0.5858999999999952</v>
          </cell>
        </row>
        <row r="24">
          <cell r="A24">
            <v>-0.9999999999999992</v>
          </cell>
          <cell r="B24">
            <v>4.884981308350689E-15</v>
          </cell>
        </row>
        <row r="25">
          <cell r="A25">
            <v>-0.8999999999999992</v>
          </cell>
          <cell r="B25">
            <v>0.606100000000005</v>
          </cell>
        </row>
        <row r="26">
          <cell r="A26">
            <v>-0.7999999999999993</v>
          </cell>
          <cell r="B26">
            <v>1.2096000000000044</v>
          </cell>
        </row>
        <row r="27">
          <cell r="A27">
            <v>-0.6999999999999993</v>
          </cell>
          <cell r="B27">
            <v>1.7901000000000042</v>
          </cell>
        </row>
        <row r="28">
          <cell r="A28">
            <v>-0.5999999999999993</v>
          </cell>
          <cell r="B28">
            <v>2.3296000000000037</v>
          </cell>
        </row>
        <row r="29">
          <cell r="A29">
            <v>-0.49999999999999933</v>
          </cell>
          <cell r="B29">
            <v>2.812500000000003</v>
          </cell>
        </row>
        <row r="30">
          <cell r="A30">
            <v>-0.39999999999999936</v>
          </cell>
          <cell r="B30">
            <v>3.2256000000000027</v>
          </cell>
        </row>
        <row r="31">
          <cell r="A31">
            <v>-0.2999999999999994</v>
          </cell>
          <cell r="B31">
            <v>3.558100000000002</v>
          </cell>
        </row>
        <row r="32">
          <cell r="A32">
            <v>-0.19999999999999937</v>
          </cell>
          <cell r="B32">
            <v>3.8016000000000014</v>
          </cell>
        </row>
        <row r="33">
          <cell r="A33">
            <v>-0.09999999999999937</v>
          </cell>
          <cell r="B33">
            <v>3.950100000000001</v>
          </cell>
        </row>
        <row r="34">
          <cell r="A34">
            <v>6.38378239159465E-16</v>
          </cell>
          <cell r="B34">
            <v>4</v>
          </cell>
        </row>
        <row r="35">
          <cell r="A35">
            <v>0.10000000000000064</v>
          </cell>
          <cell r="B35">
            <v>3.9500999999999995</v>
          </cell>
        </row>
        <row r="36">
          <cell r="A36">
            <v>0.20000000000000065</v>
          </cell>
          <cell r="B36">
            <v>3.8015999999999988</v>
          </cell>
        </row>
        <row r="37">
          <cell r="A37">
            <v>0.30000000000000066</v>
          </cell>
          <cell r="B37">
            <v>3.558099999999998</v>
          </cell>
        </row>
        <row r="38">
          <cell r="A38">
            <v>0.4000000000000007</v>
          </cell>
          <cell r="B38">
            <v>3.2255999999999974</v>
          </cell>
        </row>
        <row r="39">
          <cell r="A39">
            <v>0.5000000000000007</v>
          </cell>
          <cell r="B39">
            <v>2.812499999999997</v>
          </cell>
        </row>
        <row r="40">
          <cell r="A40">
            <v>0.6000000000000006</v>
          </cell>
          <cell r="B40">
            <v>2.3295999999999966</v>
          </cell>
        </row>
        <row r="41">
          <cell r="A41">
            <v>0.7000000000000006</v>
          </cell>
          <cell r="B41">
            <v>1.7900999999999962</v>
          </cell>
        </row>
        <row r="42">
          <cell r="A42">
            <v>0.8000000000000006</v>
          </cell>
          <cell r="B42">
            <v>1.2095999999999965</v>
          </cell>
        </row>
        <row r="43">
          <cell r="A43">
            <v>0.9000000000000006</v>
          </cell>
          <cell r="B43">
            <v>0.6060999999999965</v>
          </cell>
        </row>
        <row r="44">
          <cell r="A44">
            <v>1.0000000000000007</v>
          </cell>
          <cell r="B44">
            <v>0</v>
          </cell>
        </row>
        <row r="45">
          <cell r="A45">
            <v>1.1000000000000008</v>
          </cell>
          <cell r="B45">
            <v>-0.5859000000000041</v>
          </cell>
        </row>
        <row r="46">
          <cell r="A46">
            <v>1.2000000000000008</v>
          </cell>
          <cell r="B46">
            <v>-1.1264000000000038</v>
          </cell>
        </row>
        <row r="47">
          <cell r="A47">
            <v>1.300000000000001</v>
          </cell>
          <cell r="B47">
            <v>-1.5939000000000032</v>
          </cell>
        </row>
        <row r="48">
          <cell r="A48">
            <v>1.400000000000001</v>
          </cell>
          <cell r="B48">
            <v>-1.9584000000000037</v>
          </cell>
        </row>
        <row r="49">
          <cell r="A49">
            <v>1.500000000000001</v>
          </cell>
          <cell r="B49">
            <v>-2.1875000000000018</v>
          </cell>
        </row>
        <row r="50">
          <cell r="A50">
            <v>1.6000000000000012</v>
          </cell>
          <cell r="B50">
            <v>-2.2463999999999995</v>
          </cell>
        </row>
        <row r="51">
          <cell r="A51">
            <v>1.7000000000000013</v>
          </cell>
          <cell r="B51">
            <v>-2.0978999999999957</v>
          </cell>
        </row>
        <row r="52">
          <cell r="A52">
            <v>1.8000000000000014</v>
          </cell>
          <cell r="B52">
            <v>-1.702399999999992</v>
          </cell>
        </row>
        <row r="53">
          <cell r="A53">
            <v>1.9000000000000015</v>
          </cell>
          <cell r="B53">
            <v>-1.0178999999999885</v>
          </cell>
        </row>
        <row r="54">
          <cell r="A54">
            <v>2.0000000000000013</v>
          </cell>
          <cell r="B54">
            <v>1.4210854715202004E-14</v>
          </cell>
        </row>
        <row r="55">
          <cell r="A55">
            <v>2.1000000000000014</v>
          </cell>
          <cell r="B55">
            <v>1.3981000000000243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file://D:\&#1082;&#1086;&#1087;&#1080;&#1080;%20&#1089;&#1086;%20&#1089;&#1090;&#1072;&#1088;&#1086;&#1075;&#1086;%20&#1055;&#1050;\&#1050;%20&#1087;&#1077;&#1095;&#1072;&#1090;&#1080;\&#1042;&#1080;&#1076;&#1099;%20&#1095;&#1077;&#1090;&#1099;&#1088;&#1077;&#1093;&#1091;&#1075;.ppt" TargetMode="External" /><Relationship Id="rId2" Type="http://schemas.openxmlformats.org/officeDocument/2006/relationships/hyperlink" Target="file://D:\&#1082;&#1086;&#1087;&#1080;&#1080;%20&#1089;&#1086;%20&#1089;&#1090;&#1072;&#1088;&#1086;&#1075;&#1086;%20&#1055;&#1050;\&#1050;%20&#1087;&#1077;&#1095;&#1072;&#1090;&#1080;\&#1042;&#1080;&#1076;&#1099;%20&#1086;&#1082;&#1088;&#1091;&#1078;&#1085;&#1086;&#1089;&#1090;&#1077;&#1081;.ppt" TargetMode="External" /><Relationship Id="rId3" Type="http://schemas.openxmlformats.org/officeDocument/2006/relationships/hyperlink" Target="file://D:\&#1082;&#1086;&#1087;&#1080;&#1080;%20&#1089;&#1086;%20&#1089;&#1090;&#1072;&#1088;&#1086;&#1075;&#1086;%20&#1055;&#1050;\&#1050;%20&#1087;&#1077;&#1095;&#1072;&#1090;&#1080;\&#1042;&#1080;&#1076;&#1099;%20&#1090;&#1088;&#1077;&#1091;&#1075;.ppt" TargetMode="External" /><Relationship Id="rId4" Type="http://schemas.openxmlformats.org/officeDocument/2006/relationships/hyperlink" Target="file://D:\&#1082;&#1086;&#1087;&#1080;&#1080;%20&#1089;&#1086;%20&#1089;&#1090;&#1072;&#1088;&#1086;&#1075;&#1086;%20&#1055;&#1050;\&#1050;%20&#1087;&#1077;&#1095;&#1072;&#1090;&#1080;\&#1042;&#1080;&#1076;&#1099;%20&#1084;&#1085;&#1086;&#1075;&#1086;&#1091;&#1075;&#1086;&#1083;&#1100;&#1085;.ppt" TargetMode="External" /><Relationship Id="rId5" Type="http://schemas.openxmlformats.org/officeDocument/2006/relationships/hyperlink" Target="file://D:\&#1082;&#1086;&#1087;&#1080;&#1080;%20&#1089;&#1086;%20&#1089;&#1090;&#1072;&#1088;&#1086;&#1075;&#1086;%20&#1055;&#1050;\&#1050;%20&#1087;&#1077;&#1095;&#1072;&#1090;&#1080;\&#1042;&#1080;&#1076;&#1099;%20&#1083;&#1080;&#1085;&#1080;&#1081;.ppt" TargetMode="External" /><Relationship Id="rId6" Type="http://schemas.openxmlformats.org/officeDocument/2006/relationships/hyperlink" Target="file://D:\&#1082;&#1086;&#1087;&#1080;&#1080;%20&#1089;&#1086;%20&#1089;&#1090;&#1072;&#1088;&#1086;&#1075;&#1086;%20&#1055;&#1050;\&#1050;%20&#1087;&#1077;&#1095;&#1072;&#1090;&#1080;\&#1042;&#1080;&#1076;&#1099;%20&#1091;&#1075;&#1083;&#1086;&#1074;.ppt" TargetMode="External" /><Relationship Id="rId7" Type="http://schemas.openxmlformats.org/officeDocument/2006/relationships/hyperlink" Target="file://D:\&#1082;&#1086;&#1087;&#1080;&#1080;%20&#1089;&#1086;%20&#1089;&#1090;&#1072;&#1088;&#1086;&#1075;&#1086;%20&#1055;&#1050;\&#1050;%20&#1087;&#1077;&#1095;&#1072;&#1090;&#1080;\&#1089;&#1090;&#1086;&#1088;&#1086;&#1085;&#1099;%20&#1090;&#1088;&#1077;&#1091;&#1075;.ppt" TargetMode="External" /><Relationship Id="rId8" Type="http://schemas.openxmlformats.org/officeDocument/2006/relationships/hyperlink" Target="file://D:\&#1082;&#1086;&#1087;&#1080;&#1080;%20&#1089;&#1086;%20&#1089;&#1090;&#1072;&#1088;&#1086;&#1075;&#1086;%20&#1055;&#1050;\&#1050;%20&#1087;&#1077;&#1095;&#1072;&#1090;&#1080;\&#1055;&#1086;&#1089;&#1086;&#1073;&#1080;&#1077;%20&#1087;&#1086;%20&#1069;&#1058;%20&#1075;&#1086;&#1090;&#1086;&#1074;&#1086;%2030%20&#1089;&#1090;&#1088;&#1072;&#1085;&#1080;&#1094;.doc" TargetMode="External" /><Relationship Id="rId9" Type="http://schemas.openxmlformats.org/officeDocument/2006/relationships/comments" Target="../comments19.xml" /><Relationship Id="rId10" Type="http://schemas.openxmlformats.org/officeDocument/2006/relationships/vmlDrawing" Target="../drawings/vmlDrawing4.vml" /><Relationship Id="rId1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oleObject" Target="../embeddings/oleObject_2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H28"/>
  <sheetViews>
    <sheetView workbookViewId="0" topLeftCell="A1">
      <selection activeCell="G23" sqref="G22:G23"/>
    </sheetView>
  </sheetViews>
  <sheetFormatPr defaultColWidth="9.00390625" defaultRowHeight="12.75"/>
  <cols>
    <col min="1" max="1" width="5.00390625" style="0" customWidth="1"/>
    <col min="4" max="4" width="10.00390625" style="0" customWidth="1"/>
  </cols>
  <sheetData>
    <row r="2" spans="2:8" ht="18">
      <c r="B2" s="85" t="s">
        <v>1207</v>
      </c>
      <c r="C2" s="85"/>
      <c r="D2" s="85"/>
      <c r="E2" s="85" t="s">
        <v>736</v>
      </c>
      <c r="G2" s="85"/>
      <c r="H2" s="85"/>
    </row>
    <row r="3" spans="2:5" ht="15.75">
      <c r="B3" s="660" t="s">
        <v>742</v>
      </c>
      <c r="C3" s="660"/>
      <c r="D3" s="660"/>
      <c r="E3" s="660"/>
    </row>
    <row r="4" spans="1:2" ht="12.75">
      <c r="A4">
        <v>1</v>
      </c>
      <c r="B4" t="s">
        <v>745</v>
      </c>
    </row>
    <row r="5" spans="1:2" ht="12.75">
      <c r="A5">
        <v>2</v>
      </c>
      <c r="B5" t="s">
        <v>1569</v>
      </c>
    </row>
    <row r="6" spans="1:2" ht="12.75">
      <c r="A6">
        <v>3</v>
      </c>
      <c r="B6" t="s">
        <v>1358</v>
      </c>
    </row>
    <row r="7" spans="1:2" ht="12.75">
      <c r="A7">
        <v>4</v>
      </c>
      <c r="B7" t="s">
        <v>1357</v>
      </c>
    </row>
    <row r="8" spans="1:2" ht="12.75">
      <c r="A8">
        <v>5</v>
      </c>
      <c r="B8" t="s">
        <v>756</v>
      </c>
    </row>
    <row r="9" spans="1:2" ht="12.75">
      <c r="A9">
        <v>6</v>
      </c>
      <c r="B9" t="s">
        <v>757</v>
      </c>
    </row>
    <row r="10" spans="1:2" ht="12.75">
      <c r="A10">
        <v>7</v>
      </c>
      <c r="B10" t="s">
        <v>1570</v>
      </c>
    </row>
    <row r="11" spans="1:2" ht="12.75">
      <c r="A11">
        <v>8</v>
      </c>
      <c r="B11" t="s">
        <v>1359</v>
      </c>
    </row>
    <row r="12" spans="1:2" ht="12.75">
      <c r="A12">
        <v>9</v>
      </c>
      <c r="B12" t="s">
        <v>1360</v>
      </c>
    </row>
    <row r="13" spans="1:2" ht="12.75">
      <c r="A13">
        <v>10</v>
      </c>
      <c r="B13" t="s">
        <v>758</v>
      </c>
    </row>
    <row r="14" spans="1:2" ht="12.75">
      <c r="A14">
        <v>11</v>
      </c>
      <c r="B14" t="s">
        <v>1361</v>
      </c>
    </row>
    <row r="15" spans="1:2" ht="12.75">
      <c r="A15">
        <v>12</v>
      </c>
      <c r="B15" t="s">
        <v>1362</v>
      </c>
    </row>
    <row r="16" spans="1:2" ht="12.75">
      <c r="A16">
        <v>13</v>
      </c>
      <c r="B16" t="s">
        <v>759</v>
      </c>
    </row>
    <row r="17" spans="1:2" ht="12.75">
      <c r="A17">
        <v>14</v>
      </c>
      <c r="B17" t="s">
        <v>906</v>
      </c>
    </row>
    <row r="18" spans="1:2" ht="12.75">
      <c r="A18">
        <v>15</v>
      </c>
      <c r="B18" t="s">
        <v>1363</v>
      </c>
    </row>
    <row r="19" spans="1:2" ht="12.75">
      <c r="A19">
        <v>16</v>
      </c>
      <c r="B19" t="s">
        <v>1364</v>
      </c>
    </row>
    <row r="20" spans="1:2" ht="12.75">
      <c r="A20">
        <v>17</v>
      </c>
      <c r="B20" s="86" t="s">
        <v>1365</v>
      </c>
    </row>
    <row r="21" spans="1:2" ht="12.75">
      <c r="A21">
        <v>18</v>
      </c>
      <c r="B21" t="s">
        <v>1366</v>
      </c>
    </row>
    <row r="22" spans="1:2" ht="12.75">
      <c r="A22">
        <v>19</v>
      </c>
      <c r="B22" t="s">
        <v>1482</v>
      </c>
    </row>
    <row r="23" spans="1:2" ht="12.75">
      <c r="A23">
        <v>20</v>
      </c>
      <c r="B23" t="s">
        <v>1483</v>
      </c>
    </row>
    <row r="24" spans="1:2" ht="12.75">
      <c r="A24">
        <v>21</v>
      </c>
      <c r="B24" t="s">
        <v>1571</v>
      </c>
    </row>
    <row r="25" spans="1:2" ht="12.75">
      <c r="A25">
        <v>22</v>
      </c>
      <c r="B25" t="s">
        <v>1572</v>
      </c>
    </row>
    <row r="26" spans="1:2" ht="12.75">
      <c r="A26">
        <v>23</v>
      </c>
      <c r="B26" t="s">
        <v>1573</v>
      </c>
    </row>
    <row r="27" spans="1:2" ht="12.75">
      <c r="A27">
        <v>24</v>
      </c>
      <c r="B27" t="s">
        <v>1017</v>
      </c>
    </row>
    <row r="28" spans="1:2" ht="12.75">
      <c r="A28">
        <v>25</v>
      </c>
      <c r="B28" s="86" t="s">
        <v>1016</v>
      </c>
    </row>
  </sheetData>
  <mergeCells count="1">
    <mergeCell ref="B3:E3"/>
  </mergeCells>
  <hyperlinks>
    <hyperlink ref="B20" location="'16-гиперсс'!A1" display="Создание примечаний и гиперссылок в ЭТ"/>
    <hyperlink ref="B28" location="'25-Макрос'!A1" display="Макросы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6"/>
  <sheetViews>
    <sheetView zoomScale="87" zoomScaleNormal="87" workbookViewId="0" topLeftCell="A1">
      <selection activeCell="A19" sqref="A19:J59"/>
    </sheetView>
  </sheetViews>
  <sheetFormatPr defaultColWidth="9.00390625" defaultRowHeight="12.75"/>
  <cols>
    <col min="3" max="3" width="10.375" style="0" customWidth="1"/>
  </cols>
  <sheetData>
    <row r="1" ht="15">
      <c r="I1" s="192" t="s">
        <v>1536</v>
      </c>
    </row>
    <row r="2" ht="15">
      <c r="I2" s="192"/>
    </row>
    <row r="3" spans="1:10" ht="15">
      <c r="A3" s="142"/>
      <c r="B3" s="192" t="s">
        <v>739</v>
      </c>
      <c r="C3" s="60"/>
      <c r="D3" s="142"/>
      <c r="E3" s="142"/>
      <c r="F3" s="142"/>
      <c r="G3" s="142"/>
      <c r="H3" s="142"/>
      <c r="I3" s="142"/>
      <c r="J3" s="142"/>
    </row>
    <row r="4" spans="1:10" ht="17.25">
      <c r="A4" s="60"/>
      <c r="B4" s="658" t="s">
        <v>1545</v>
      </c>
      <c r="C4" s="658"/>
      <c r="D4" s="658"/>
      <c r="E4" s="658"/>
      <c r="F4" s="658"/>
      <c r="G4" s="658"/>
      <c r="H4" s="658"/>
      <c r="I4" s="658"/>
      <c r="J4" s="142"/>
    </row>
    <row r="5" spans="1:10" ht="15">
      <c r="A5" s="60"/>
      <c r="B5" s="605"/>
      <c r="C5" s="605"/>
      <c r="D5" s="605"/>
      <c r="E5" s="605"/>
      <c r="F5" s="605"/>
      <c r="G5" s="605"/>
      <c r="H5" s="605"/>
      <c r="I5" s="605"/>
      <c r="J5" s="142"/>
    </row>
    <row r="6" spans="1:10" ht="12.75">
      <c r="A6" s="164" t="s">
        <v>42</v>
      </c>
      <c r="B6" s="193"/>
      <c r="C6" s="193"/>
      <c r="D6" s="193" t="s">
        <v>1396</v>
      </c>
      <c r="E6" s="193"/>
      <c r="F6" s="193"/>
      <c r="G6" s="193"/>
      <c r="H6" s="193"/>
      <c r="I6" s="193"/>
      <c r="J6" s="193"/>
    </row>
    <row r="7" spans="1:10" ht="12.75">
      <c r="A7" s="142"/>
      <c r="B7" s="193" t="s">
        <v>1407</v>
      </c>
      <c r="C7" s="193"/>
      <c r="D7" s="193"/>
      <c r="E7" s="193"/>
      <c r="F7" s="193"/>
      <c r="G7" s="193"/>
      <c r="H7" s="193"/>
      <c r="I7" s="193"/>
      <c r="J7" s="193"/>
    </row>
    <row r="8" spans="1:10" ht="12.75">
      <c r="A8" s="1" t="s">
        <v>1226</v>
      </c>
      <c r="B8" s="142"/>
      <c r="C8" s="142"/>
      <c r="D8" s="142" t="s">
        <v>1227</v>
      </c>
      <c r="E8" s="142"/>
      <c r="F8" s="142"/>
      <c r="G8" s="142"/>
      <c r="H8" s="142"/>
      <c r="I8" s="142"/>
      <c r="J8" s="142"/>
    </row>
    <row r="9" spans="1:10" ht="12.75">
      <c r="A9" s="142"/>
      <c r="B9" s="142"/>
      <c r="C9" s="142"/>
      <c r="D9" s="142" t="s">
        <v>1367</v>
      </c>
      <c r="E9" s="142"/>
      <c r="F9" s="142"/>
      <c r="G9" s="142"/>
      <c r="H9" s="142" t="s">
        <v>1224</v>
      </c>
      <c r="I9" s="142"/>
      <c r="J9" s="142"/>
    </row>
    <row r="10" spans="1:10" ht="12.75">
      <c r="A10" s="142"/>
      <c r="B10" s="142"/>
      <c r="C10" s="142"/>
      <c r="D10" s="142" t="s">
        <v>1225</v>
      </c>
      <c r="E10" s="142"/>
      <c r="F10" s="142"/>
      <c r="G10" s="142"/>
      <c r="H10" s="142"/>
      <c r="I10" s="142"/>
      <c r="J10" s="142"/>
    </row>
    <row r="11" spans="1:10" ht="12.75">
      <c r="A11" s="142"/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4.25">
      <c r="A12" s="1" t="s">
        <v>1537</v>
      </c>
      <c r="B12" s="142"/>
      <c r="C12" s="142" t="s">
        <v>1546</v>
      </c>
      <c r="D12" s="142"/>
      <c r="E12" s="142"/>
      <c r="F12" s="142"/>
      <c r="G12" s="142"/>
      <c r="H12" s="142"/>
      <c r="I12" s="142"/>
      <c r="J12" s="142"/>
    </row>
    <row r="13" spans="1:10" ht="12.75">
      <c r="A13" s="142"/>
      <c r="B13" s="142"/>
      <c r="C13" s="9" t="s">
        <v>1374</v>
      </c>
      <c r="D13" s="142"/>
      <c r="E13" s="142"/>
      <c r="F13" s="142"/>
      <c r="G13" s="142"/>
      <c r="H13" s="142"/>
      <c r="I13" s="142"/>
      <c r="J13" s="142"/>
    </row>
    <row r="14" spans="1:10" ht="12.75">
      <c r="A14" s="142" t="s">
        <v>1377</v>
      </c>
      <c r="B14" s="142"/>
      <c r="C14" s="199" t="s">
        <v>738</v>
      </c>
      <c r="D14" s="206" t="s">
        <v>1368</v>
      </c>
      <c r="E14" s="206" t="s">
        <v>1369</v>
      </c>
      <c r="F14" s="206" t="s">
        <v>1370</v>
      </c>
      <c r="G14" s="206" t="s">
        <v>1371</v>
      </c>
      <c r="H14" s="206" t="s">
        <v>1372</v>
      </c>
      <c r="I14" s="142"/>
      <c r="J14" s="142"/>
    </row>
    <row r="15" spans="1:10" ht="12.75">
      <c r="A15" s="142" t="s">
        <v>737</v>
      </c>
      <c r="B15" s="142"/>
      <c r="C15" s="652"/>
      <c r="D15" s="209">
        <v>1</v>
      </c>
      <c r="E15" s="209">
        <v>0</v>
      </c>
      <c r="F15" s="209">
        <v>-5</v>
      </c>
      <c r="G15" s="209">
        <v>0</v>
      </c>
      <c r="H15" s="209">
        <v>4</v>
      </c>
      <c r="I15" s="655" t="s">
        <v>1395</v>
      </c>
      <c r="J15" s="656"/>
    </row>
    <row r="16" spans="1:10" ht="12.75">
      <c r="A16" s="209" t="s">
        <v>1375</v>
      </c>
      <c r="B16" s="210" t="s">
        <v>1376</v>
      </c>
      <c r="C16" s="653"/>
      <c r="D16" s="554" t="s">
        <v>43</v>
      </c>
      <c r="E16" s="555" t="s">
        <v>1373</v>
      </c>
      <c r="F16" s="382"/>
      <c r="G16" s="382"/>
      <c r="H16" s="382"/>
      <c r="I16" s="114" t="s">
        <v>1379</v>
      </c>
      <c r="J16" s="142"/>
    </row>
    <row r="17" spans="1:10" ht="12.75">
      <c r="A17" s="142">
        <f>D17</f>
        <v>-2.1</v>
      </c>
      <c r="B17" s="142">
        <f>$D$15*A17^4+$E$15*A17^3+$F$15*A17^2+$G$15*A17+$H$15</f>
        <v>1.3980999999999995</v>
      </c>
      <c r="C17" s="207"/>
      <c r="D17" s="209">
        <v>-2.1</v>
      </c>
      <c r="E17" s="209">
        <v>0.1</v>
      </c>
      <c r="F17" s="382"/>
      <c r="G17" s="382"/>
      <c r="H17" s="382"/>
      <c r="I17" s="1" t="s">
        <v>1380</v>
      </c>
      <c r="J17" s="142"/>
    </row>
    <row r="18" spans="1:10" ht="12.75">
      <c r="A18" s="193">
        <f aca="true" t="shared" si="0" ref="A18:A59">A17+$E$17</f>
        <v>-2</v>
      </c>
      <c r="B18" s="193">
        <f aca="true" t="shared" si="1" ref="B18:B59">$D$15*A18^4+$E$15*A18^3+$F$15*A18^2+$G$15*A18+$H$15</f>
        <v>0</v>
      </c>
      <c r="C18" s="207" t="s">
        <v>1229</v>
      </c>
      <c r="D18" s="142"/>
      <c r="E18" s="1" t="s">
        <v>1378</v>
      </c>
      <c r="F18" s="142"/>
      <c r="G18" s="142"/>
      <c r="H18" s="142"/>
      <c r="I18" s="142" t="s">
        <v>1382</v>
      </c>
      <c r="J18" s="142"/>
    </row>
    <row r="19" spans="1:10" ht="9.75" customHeight="1">
      <c r="A19" s="14">
        <f>A18+$E$17</f>
        <v>-1.9</v>
      </c>
      <c r="B19" s="14">
        <f>$D$15*A19^4+$E$15*A19^3+$F$15*A19^2+$G$15*A19+$H$15</f>
        <v>-1.017900000000001</v>
      </c>
      <c r="C19" s="630"/>
      <c r="D19" s="14"/>
      <c r="E19" s="14"/>
      <c r="F19" s="14"/>
      <c r="G19" s="14"/>
      <c r="H19" s="14"/>
      <c r="I19" s="590" t="s">
        <v>1383</v>
      </c>
      <c r="J19" s="14"/>
    </row>
    <row r="20" spans="1:10" ht="9.75" customHeight="1">
      <c r="A20" s="14">
        <f>A19+$E$17</f>
        <v>-1.7999999999999998</v>
      </c>
      <c r="B20" s="14">
        <f t="shared" si="1"/>
        <v>-1.7024000000000008</v>
      </c>
      <c r="C20" s="630"/>
      <c r="D20" s="14"/>
      <c r="E20" s="14"/>
      <c r="F20" s="14"/>
      <c r="G20" s="14"/>
      <c r="H20" s="14"/>
      <c r="I20" s="171" t="s">
        <v>1399</v>
      </c>
      <c r="J20" s="171" t="s">
        <v>1381</v>
      </c>
    </row>
    <row r="21" spans="1:10" ht="9.75" customHeight="1">
      <c r="A21" s="14">
        <f t="shared" si="0"/>
        <v>-1.6999999999999997</v>
      </c>
      <c r="B21" s="14">
        <f t="shared" si="1"/>
        <v>-2.097900000000001</v>
      </c>
      <c r="C21" s="630"/>
      <c r="D21" s="14"/>
      <c r="E21" s="14"/>
      <c r="F21" s="14"/>
      <c r="G21" s="14"/>
      <c r="H21" s="14"/>
      <c r="I21" s="631">
        <v>-3</v>
      </c>
      <c r="J21" s="631">
        <f>$D$15*I21^4+$E$15*I21^3+$F$15*I21^2+$G$15*I21+$H$15</f>
        <v>40</v>
      </c>
    </row>
    <row r="22" spans="1:10" ht="9.75" customHeight="1">
      <c r="A22" s="632">
        <f t="shared" si="0"/>
        <v>-1.5999999999999996</v>
      </c>
      <c r="B22" s="632">
        <f t="shared" si="1"/>
        <v>-2.2464000000000004</v>
      </c>
      <c r="C22" s="630" t="s">
        <v>1230</v>
      </c>
      <c r="D22" s="14"/>
      <c r="E22" s="14"/>
      <c r="F22" s="14"/>
      <c r="G22" s="14"/>
      <c r="H22" s="14"/>
      <c r="I22" s="631">
        <v>-1.4</v>
      </c>
      <c r="J22" s="631">
        <f>$D$15*I22^4+$E$15*I22^3+$F$15*I22^2+$G$15*I22+$H$15</f>
        <v>-1.9584000000000001</v>
      </c>
    </row>
    <row r="23" spans="1:10" ht="9.75" customHeight="1">
      <c r="A23" s="14">
        <f t="shared" si="0"/>
        <v>-1.4999999999999996</v>
      </c>
      <c r="B23" s="14">
        <f t="shared" si="1"/>
        <v>-2.187499999999999</v>
      </c>
      <c r="C23" s="630"/>
      <c r="D23" s="14"/>
      <c r="E23" s="14"/>
      <c r="F23" s="14"/>
      <c r="G23" s="14"/>
      <c r="H23" s="14"/>
      <c r="I23" s="631">
        <v>0.7</v>
      </c>
      <c r="J23" s="631">
        <f>$D$15*I23^4+$E$15*I23^3+$F$15*I23^2+$G$15*I23+$H$15</f>
        <v>1.7901000000000002</v>
      </c>
    </row>
    <row r="24" spans="1:10" ht="9.75" customHeight="1">
      <c r="A24" s="14">
        <f t="shared" si="0"/>
        <v>-1.3999999999999995</v>
      </c>
      <c r="B24" s="14">
        <f t="shared" si="1"/>
        <v>-1.9583999999999975</v>
      </c>
      <c r="C24" s="630"/>
      <c r="D24" s="14"/>
      <c r="E24" s="14"/>
      <c r="F24" s="14"/>
      <c r="G24" s="14"/>
      <c r="H24" s="14"/>
      <c r="I24" s="631">
        <v>3</v>
      </c>
      <c r="J24" s="631">
        <f>$D$15*I24^4+$E$15*I24^3+$F$15*I24^2+$G$15*I24+$H$15</f>
        <v>40</v>
      </c>
    </row>
    <row r="25" spans="1:10" ht="9.75" customHeight="1">
      <c r="A25" s="14">
        <f t="shared" si="0"/>
        <v>-1.2999999999999994</v>
      </c>
      <c r="B25" s="14">
        <f t="shared" si="1"/>
        <v>-1.5938999999999979</v>
      </c>
      <c r="C25" s="630"/>
      <c r="D25" s="14"/>
      <c r="E25" s="14"/>
      <c r="F25" s="14"/>
      <c r="G25" s="14"/>
      <c r="H25" s="14"/>
      <c r="I25" s="14" t="s">
        <v>1384</v>
      </c>
      <c r="J25" s="633" t="s">
        <v>1388</v>
      </c>
    </row>
    <row r="26" spans="1:10" ht="9.75" customHeight="1">
      <c r="A26" s="14">
        <f t="shared" si="0"/>
        <v>-1.1999999999999993</v>
      </c>
      <c r="B26" s="14">
        <f t="shared" si="1"/>
        <v>-1.1263999999999967</v>
      </c>
      <c r="C26" s="630"/>
      <c r="D26" s="14"/>
      <c r="E26" s="14"/>
      <c r="F26" s="14"/>
      <c r="G26" s="14"/>
      <c r="H26" s="14"/>
      <c r="I26" s="14" t="s">
        <v>1385</v>
      </c>
      <c r="J26" s="634" t="s">
        <v>1389</v>
      </c>
    </row>
    <row r="27" spans="1:10" ht="9.75" customHeight="1">
      <c r="A27" s="14">
        <f t="shared" si="0"/>
        <v>-1.0999999999999992</v>
      </c>
      <c r="B27" s="14">
        <f t="shared" si="1"/>
        <v>-0.5858999999999952</v>
      </c>
      <c r="C27" s="630"/>
      <c r="D27" s="14"/>
      <c r="E27" s="14"/>
      <c r="F27" s="14"/>
      <c r="G27" s="14"/>
      <c r="H27" s="14"/>
      <c r="I27" s="14" t="s">
        <v>1386</v>
      </c>
      <c r="J27" s="634" t="s">
        <v>1390</v>
      </c>
    </row>
    <row r="28" spans="1:10" ht="9.75" customHeight="1">
      <c r="A28" s="632">
        <f t="shared" si="0"/>
        <v>-0.9999999999999992</v>
      </c>
      <c r="B28" s="632">
        <f t="shared" si="1"/>
        <v>4.884981308350689E-15</v>
      </c>
      <c r="C28" s="630" t="s">
        <v>1229</v>
      </c>
      <c r="D28" s="14"/>
      <c r="E28" s="14"/>
      <c r="F28" s="14"/>
      <c r="G28" s="14"/>
      <c r="H28" s="14"/>
      <c r="I28" s="14" t="s">
        <v>1387</v>
      </c>
      <c r="J28" s="634"/>
    </row>
    <row r="29" spans="1:10" ht="9.75" customHeight="1">
      <c r="A29" s="14">
        <f t="shared" si="0"/>
        <v>-0.8999999999999992</v>
      </c>
      <c r="B29" s="14">
        <f t="shared" si="1"/>
        <v>0.606100000000005</v>
      </c>
      <c r="C29" s="630"/>
      <c r="D29" s="14"/>
      <c r="E29" s="14"/>
      <c r="F29" s="14"/>
      <c r="G29" s="14"/>
      <c r="H29" s="14"/>
      <c r="I29" s="14"/>
      <c r="J29" s="14"/>
    </row>
    <row r="30" spans="1:10" ht="9.75" customHeight="1">
      <c r="A30" s="14">
        <f t="shared" si="0"/>
        <v>-0.7999999999999993</v>
      </c>
      <c r="B30" s="14">
        <f t="shared" si="1"/>
        <v>1.2096000000000044</v>
      </c>
      <c r="C30" s="630"/>
      <c r="D30" s="14"/>
      <c r="E30" s="14"/>
      <c r="F30" s="14"/>
      <c r="G30" s="14"/>
      <c r="H30" s="14"/>
      <c r="I30" s="14" t="s">
        <v>1391</v>
      </c>
      <c r="J30" s="14"/>
    </row>
    <row r="31" spans="1:10" ht="9.75" customHeight="1">
      <c r="A31" s="14">
        <f t="shared" si="0"/>
        <v>-0.6999999999999993</v>
      </c>
      <c r="B31" s="14">
        <f t="shared" si="1"/>
        <v>1.7901000000000042</v>
      </c>
      <c r="C31" s="630"/>
      <c r="D31" s="14"/>
      <c r="E31" s="14"/>
      <c r="F31" s="14"/>
      <c r="G31" s="14"/>
      <c r="H31" s="14"/>
      <c r="I31" s="14" t="s">
        <v>1392</v>
      </c>
      <c r="J31" s="14"/>
    </row>
    <row r="32" spans="1:10" ht="9.75" customHeight="1">
      <c r="A32" s="14">
        <f t="shared" si="0"/>
        <v>-0.5999999999999993</v>
      </c>
      <c r="B32" s="14">
        <f t="shared" si="1"/>
        <v>2.3296000000000037</v>
      </c>
      <c r="C32" s="630"/>
      <c r="D32" s="14"/>
      <c r="E32" s="14"/>
      <c r="F32" s="14"/>
      <c r="G32" s="14"/>
      <c r="H32" s="14"/>
      <c r="I32" s="14" t="s">
        <v>1393</v>
      </c>
      <c r="J32" s="14"/>
    </row>
    <row r="33" spans="1:10" ht="9.75" customHeight="1">
      <c r="A33" s="14">
        <f t="shared" si="0"/>
        <v>-0.49999999999999933</v>
      </c>
      <c r="B33" s="14">
        <f t="shared" si="1"/>
        <v>2.812500000000003</v>
      </c>
      <c r="C33" s="630"/>
      <c r="D33" s="14"/>
      <c r="E33" s="14"/>
      <c r="F33" s="14"/>
      <c r="G33" s="14"/>
      <c r="H33" s="14"/>
      <c r="I33" s="659" t="s">
        <v>1394</v>
      </c>
      <c r="J33" s="659"/>
    </row>
    <row r="34" spans="1:10" ht="9.75" customHeight="1">
      <c r="A34" s="14">
        <f t="shared" si="0"/>
        <v>-0.39999999999999936</v>
      </c>
      <c r="B34" s="14">
        <f t="shared" si="1"/>
        <v>3.2256000000000027</v>
      </c>
      <c r="C34" s="630"/>
      <c r="D34" s="14"/>
      <c r="E34" s="14"/>
      <c r="F34" s="14"/>
      <c r="G34" s="14">
        <v>0</v>
      </c>
      <c r="H34" s="14"/>
      <c r="I34" s="171" t="s">
        <v>1399</v>
      </c>
      <c r="J34" s="171" t="s">
        <v>1381</v>
      </c>
    </row>
    <row r="35" spans="1:10" ht="9.75" customHeight="1">
      <c r="A35" s="14">
        <f t="shared" si="0"/>
        <v>-0.2999999999999994</v>
      </c>
      <c r="B35" s="14">
        <f t="shared" si="1"/>
        <v>3.558100000000002</v>
      </c>
      <c r="C35" s="630"/>
      <c r="D35" s="590" t="s">
        <v>1397</v>
      </c>
      <c r="E35" s="14"/>
      <c r="F35" s="14"/>
      <c r="G35" s="590" t="s">
        <v>1398</v>
      </c>
      <c r="H35" s="14"/>
      <c r="I35" s="631">
        <v>-1.999999998347719</v>
      </c>
      <c r="J35" s="635">
        <f>$D$15*I35^4+$E$15*I35^3+$F$15*I35^2+$G$15*I35+$H$15</f>
        <v>-1.9827371744440825E-08</v>
      </c>
    </row>
    <row r="36" spans="1:10" ht="9.75" customHeight="1">
      <c r="A36" s="14">
        <f t="shared" si="0"/>
        <v>-0.19999999999999937</v>
      </c>
      <c r="B36" s="14">
        <f t="shared" si="1"/>
        <v>3.8016000000000014</v>
      </c>
      <c r="C36" s="630"/>
      <c r="D36" s="654" t="s">
        <v>1256</v>
      </c>
      <c r="E36" s="654"/>
      <c r="F36" s="171" t="s">
        <v>1384</v>
      </c>
      <c r="G36" s="654" t="s">
        <v>1256</v>
      </c>
      <c r="H36" s="654"/>
      <c r="I36" s="631">
        <v>-0.99999996348749</v>
      </c>
      <c r="J36" s="635">
        <f>$D$15*I36^4+$E$15*I36^3+$F$15*I36^2+$G$15*I36+$H$15</f>
        <v>2.1907506164708934E-07</v>
      </c>
    </row>
    <row r="37" spans="1:10" ht="9.75" customHeight="1">
      <c r="A37" s="14">
        <f t="shared" si="0"/>
        <v>-0.09999999999999937</v>
      </c>
      <c r="B37" s="14">
        <f t="shared" si="1"/>
        <v>3.950100000000001</v>
      </c>
      <c r="C37" s="630"/>
      <c r="D37" s="631" t="s">
        <v>1399</v>
      </c>
      <c r="E37" s="631" t="s">
        <v>1400</v>
      </c>
      <c r="F37" s="171" t="s">
        <v>1385</v>
      </c>
      <c r="G37" s="631" t="s">
        <v>1399</v>
      </c>
      <c r="H37" s="631" t="s">
        <v>1400</v>
      </c>
      <c r="I37" s="636">
        <v>1.0000000322101634</v>
      </c>
      <c r="J37" s="635">
        <f>$D$15*I37^4+$E$15*I37^3+$F$15*I37^2+$G$15*I37+$H$15</f>
        <v>-1.9326097966398947E-07</v>
      </c>
    </row>
    <row r="38" spans="1:10" ht="9.75" customHeight="1">
      <c r="A38" s="632">
        <f t="shared" si="0"/>
        <v>6.38378239159465E-16</v>
      </c>
      <c r="B38" s="632">
        <f t="shared" si="1"/>
        <v>4</v>
      </c>
      <c r="C38" s="630" t="s">
        <v>1228</v>
      </c>
      <c r="D38" s="637">
        <v>1</v>
      </c>
      <c r="E38" s="637">
        <f>$D$15*D38^4+$E$15*D38^3+$F$15*D38^2+$G$15*D38+$H$15</f>
        <v>0</v>
      </c>
      <c r="F38" s="4"/>
      <c r="G38" s="637">
        <v>-1</v>
      </c>
      <c r="H38" s="637">
        <f>$D$15*G38^4+$E$15*G38^3+$F$15*G38^2+$G$15*G38+$H$15</f>
        <v>0</v>
      </c>
      <c r="I38" s="636">
        <v>1.9999999983439198</v>
      </c>
      <c r="J38" s="635">
        <f>$D$15*I38^4+$E$15*I38^3+$F$15*I38^2+$G$15*I38+$H$15</f>
        <v>-1.9872963719080872E-08</v>
      </c>
    </row>
    <row r="39" spans="1:10" ht="9.75" customHeight="1">
      <c r="A39" s="14">
        <f t="shared" si="0"/>
        <v>0.10000000000000064</v>
      </c>
      <c r="B39" s="14">
        <f t="shared" si="1"/>
        <v>3.9500999999999995</v>
      </c>
      <c r="C39" s="630"/>
      <c r="D39" s="654" t="s">
        <v>1257</v>
      </c>
      <c r="E39" s="654"/>
      <c r="F39" s="14"/>
      <c r="G39" s="637">
        <v>1</v>
      </c>
      <c r="H39" s="637">
        <f>$D$15*G39^4+$E$15*G39^3+$F$15*G39^2+$G$15*G39+$H$15</f>
        <v>0</v>
      </c>
      <c r="I39" s="14"/>
      <c r="J39" s="14"/>
    </row>
    <row r="40" spans="1:10" ht="9.75" customHeight="1">
      <c r="A40" s="14">
        <f t="shared" si="0"/>
        <v>0.20000000000000065</v>
      </c>
      <c r="B40" s="14">
        <f t="shared" si="1"/>
        <v>3.8015999999999988</v>
      </c>
      <c r="C40" s="630"/>
      <c r="D40" s="631" t="s">
        <v>1399</v>
      </c>
      <c r="E40" s="631" t="s">
        <v>1400</v>
      </c>
      <c r="F40" s="171" t="s">
        <v>1401</v>
      </c>
      <c r="G40" s="631" t="s">
        <v>1399</v>
      </c>
      <c r="H40" s="631" t="s">
        <v>1400</v>
      </c>
      <c r="I40" s="14"/>
      <c r="J40" s="14"/>
    </row>
    <row r="41" spans="1:10" ht="9.75" customHeight="1">
      <c r="A41" s="14">
        <f t="shared" si="0"/>
        <v>0.30000000000000066</v>
      </c>
      <c r="B41" s="14">
        <f t="shared" si="1"/>
        <v>3.558099999999998</v>
      </c>
      <c r="C41" s="630"/>
      <c r="D41" s="637">
        <v>-4.8828125E-10</v>
      </c>
      <c r="E41" s="637">
        <f>$D$15*D41^4+$E$15*D41^3+$F$15*D41^2+$G$15*D41+$H$15</f>
        <v>4</v>
      </c>
      <c r="F41" s="171" t="s">
        <v>1385</v>
      </c>
      <c r="G41" s="637">
        <v>-1.5811388374893771</v>
      </c>
      <c r="H41" s="637">
        <f>$D$15*G41^4+$E$15*G41^3+$F$15*G41^2+$G$15*G41+$H$15</f>
        <v>-2.25</v>
      </c>
      <c r="I41" s="14"/>
      <c r="J41" s="14"/>
    </row>
    <row r="42" spans="1:10" ht="9.75" customHeight="1">
      <c r="A42" s="14">
        <f t="shared" si="0"/>
        <v>0.4000000000000007</v>
      </c>
      <c r="B42" s="14">
        <f t="shared" si="1"/>
        <v>3.2255999999999974</v>
      </c>
      <c r="C42" s="630"/>
      <c r="D42" s="14"/>
      <c r="E42" s="14"/>
      <c r="F42" s="4"/>
      <c r="G42" s="637">
        <v>1.5811388259752102</v>
      </c>
      <c r="H42" s="637">
        <f>$D$15*G42^4+$E$15*G42^3+$F$15*G42^2+$G$15*G42+$H$15</f>
        <v>-2.25</v>
      </c>
      <c r="I42" s="14"/>
      <c r="J42" s="14"/>
    </row>
    <row r="43" spans="1:10" ht="9.75" customHeight="1">
      <c r="A43" s="14">
        <f t="shared" si="0"/>
        <v>0.5000000000000007</v>
      </c>
      <c r="B43" s="14">
        <f t="shared" si="1"/>
        <v>2.812499999999997</v>
      </c>
      <c r="C43" s="630"/>
      <c r="D43" s="4" t="s">
        <v>1404</v>
      </c>
      <c r="E43" s="4" t="s">
        <v>1388</v>
      </c>
      <c r="F43" s="4"/>
      <c r="G43" s="4" t="s">
        <v>1404</v>
      </c>
      <c r="H43" s="4" t="s">
        <v>1388</v>
      </c>
      <c r="I43" s="14"/>
      <c r="J43" s="14"/>
    </row>
    <row r="44" spans="1:10" ht="9.75" customHeight="1">
      <c r="A44" s="14">
        <f t="shared" si="0"/>
        <v>0.6000000000000006</v>
      </c>
      <c r="B44" s="14">
        <f t="shared" si="1"/>
        <v>2.3295999999999966</v>
      </c>
      <c r="C44" s="630"/>
      <c r="D44" s="4" t="s">
        <v>1405</v>
      </c>
      <c r="E44" s="4" t="s">
        <v>1402</v>
      </c>
      <c r="F44" s="4"/>
      <c r="G44" s="4" t="s">
        <v>1405</v>
      </c>
      <c r="H44" s="4" t="s">
        <v>1402</v>
      </c>
      <c r="I44" s="14"/>
      <c r="J44" s="14"/>
    </row>
    <row r="45" spans="1:10" ht="9.75" customHeight="1">
      <c r="A45" s="14">
        <f t="shared" si="0"/>
        <v>0.7000000000000006</v>
      </c>
      <c r="B45" s="14">
        <f t="shared" si="1"/>
        <v>1.7900999999999962</v>
      </c>
      <c r="C45" s="630"/>
      <c r="D45" s="4" t="s">
        <v>1406</v>
      </c>
      <c r="E45" s="4" t="s">
        <v>1403</v>
      </c>
      <c r="F45" s="14"/>
      <c r="G45" s="4" t="s">
        <v>1406</v>
      </c>
      <c r="H45" s="4" t="s">
        <v>1403</v>
      </c>
      <c r="I45" s="14"/>
      <c r="J45" s="14"/>
    </row>
    <row r="46" spans="1:10" ht="9.75" customHeight="1">
      <c r="A46" s="14">
        <f t="shared" si="0"/>
        <v>0.8000000000000006</v>
      </c>
      <c r="B46" s="14">
        <f t="shared" si="1"/>
        <v>1.2095999999999965</v>
      </c>
      <c r="C46" s="630"/>
      <c r="D46" s="14"/>
      <c r="E46" s="14"/>
      <c r="F46" s="14"/>
      <c r="G46" s="14"/>
      <c r="H46" s="14"/>
      <c r="I46" s="14"/>
      <c r="J46" s="14"/>
    </row>
    <row r="47" spans="1:10" ht="9.75" customHeight="1">
      <c r="A47" s="14">
        <f t="shared" si="0"/>
        <v>0.9000000000000006</v>
      </c>
      <c r="B47" s="14">
        <f t="shared" si="1"/>
        <v>0.6060999999999965</v>
      </c>
      <c r="C47" s="630"/>
      <c r="D47" s="14"/>
      <c r="E47" s="14"/>
      <c r="F47" s="14"/>
      <c r="G47" s="14"/>
      <c r="H47" s="14"/>
      <c r="I47" s="14"/>
      <c r="J47" s="14"/>
    </row>
    <row r="48" spans="1:10" ht="9.75" customHeight="1">
      <c r="A48" s="632">
        <f t="shared" si="0"/>
        <v>1.0000000000000007</v>
      </c>
      <c r="B48" s="632">
        <f t="shared" si="1"/>
        <v>0</v>
      </c>
      <c r="C48" s="630" t="s">
        <v>1229</v>
      </c>
      <c r="D48" s="14"/>
      <c r="E48" s="14"/>
      <c r="F48" s="14"/>
      <c r="G48" s="14"/>
      <c r="H48" s="14"/>
      <c r="I48" s="14"/>
      <c r="J48" s="14"/>
    </row>
    <row r="49" spans="1:10" ht="9.75" customHeight="1">
      <c r="A49" s="14">
        <f t="shared" si="0"/>
        <v>1.1000000000000008</v>
      </c>
      <c r="B49" s="14">
        <f t="shared" si="1"/>
        <v>-0.5859000000000041</v>
      </c>
      <c r="C49" s="630"/>
      <c r="D49" s="14"/>
      <c r="E49" s="14"/>
      <c r="F49" s="14"/>
      <c r="G49" s="14"/>
      <c r="H49" s="14"/>
      <c r="I49" s="14"/>
      <c r="J49" s="14"/>
    </row>
    <row r="50" spans="1:10" ht="9.75" customHeight="1">
      <c r="A50" s="14">
        <f t="shared" si="0"/>
        <v>1.2000000000000008</v>
      </c>
      <c r="B50" s="14">
        <f t="shared" si="1"/>
        <v>-1.1264000000000038</v>
      </c>
      <c r="C50" s="630"/>
      <c r="D50" s="14"/>
      <c r="E50" s="14"/>
      <c r="F50" s="14"/>
      <c r="G50" s="14"/>
      <c r="H50" s="14"/>
      <c r="I50" s="14"/>
      <c r="J50" s="14"/>
    </row>
    <row r="51" spans="1:10" ht="9.75" customHeight="1">
      <c r="A51" s="14">
        <f t="shared" si="0"/>
        <v>1.300000000000001</v>
      </c>
      <c r="B51" s="14">
        <f t="shared" si="1"/>
        <v>-1.5939000000000032</v>
      </c>
      <c r="C51" s="630"/>
      <c r="D51" s="14"/>
      <c r="E51" s="14"/>
      <c r="F51" s="14"/>
      <c r="G51" s="14"/>
      <c r="H51" s="14"/>
      <c r="I51" s="14"/>
      <c r="J51" s="14"/>
    </row>
    <row r="52" spans="1:10" ht="9.75" customHeight="1">
      <c r="A52" s="14">
        <f t="shared" si="0"/>
        <v>1.400000000000001</v>
      </c>
      <c r="B52" s="14">
        <f t="shared" si="1"/>
        <v>-1.9584000000000037</v>
      </c>
      <c r="C52" s="630"/>
      <c r="D52" s="14"/>
      <c r="E52" s="14"/>
      <c r="F52" s="14"/>
      <c r="G52" s="14"/>
      <c r="H52" s="14"/>
      <c r="I52" s="14"/>
      <c r="J52" s="14"/>
    </row>
    <row r="53" spans="1:10" ht="9.75" customHeight="1">
      <c r="A53" s="14">
        <f t="shared" si="0"/>
        <v>1.500000000000001</v>
      </c>
      <c r="B53" s="14">
        <f t="shared" si="1"/>
        <v>-2.1875000000000018</v>
      </c>
      <c r="C53" s="630"/>
      <c r="D53" s="14"/>
      <c r="E53" s="14"/>
      <c r="F53" s="14"/>
      <c r="G53" s="14"/>
      <c r="H53" s="14"/>
      <c r="I53" s="14"/>
      <c r="J53" s="14"/>
    </row>
    <row r="54" spans="1:10" ht="9.75" customHeight="1">
      <c r="A54" s="632">
        <f t="shared" si="0"/>
        <v>1.6000000000000012</v>
      </c>
      <c r="B54" s="632">
        <f t="shared" si="1"/>
        <v>-2.2463999999999995</v>
      </c>
      <c r="C54" s="630" t="s">
        <v>1230</v>
      </c>
      <c r="D54" s="14"/>
      <c r="E54" s="14"/>
      <c r="F54" s="14"/>
      <c r="G54" s="14"/>
      <c r="H54" s="14"/>
      <c r="I54" s="14"/>
      <c r="J54" s="14"/>
    </row>
    <row r="55" spans="1:10" ht="9.75" customHeight="1">
      <c r="A55" s="14">
        <f t="shared" si="0"/>
        <v>1.7000000000000013</v>
      </c>
      <c r="B55" s="14">
        <f t="shared" si="1"/>
        <v>-2.0978999999999957</v>
      </c>
      <c r="C55" s="630"/>
      <c r="D55" s="14"/>
      <c r="E55" s="14"/>
      <c r="F55" s="14"/>
      <c r="G55" s="14"/>
      <c r="H55" s="14"/>
      <c r="I55" s="14"/>
      <c r="J55" s="14"/>
    </row>
    <row r="56" spans="1:10" ht="9.75" customHeight="1">
      <c r="A56" s="14">
        <f t="shared" si="0"/>
        <v>1.8000000000000014</v>
      </c>
      <c r="B56" s="14">
        <f t="shared" si="1"/>
        <v>-1.702399999999992</v>
      </c>
      <c r="C56" s="630"/>
      <c r="D56" s="14"/>
      <c r="E56" s="14"/>
      <c r="F56" s="14"/>
      <c r="G56" s="14"/>
      <c r="H56" s="14"/>
      <c r="I56" s="14"/>
      <c r="J56" s="14"/>
    </row>
    <row r="57" spans="1:10" ht="9.75" customHeight="1">
      <c r="A57" s="14">
        <f t="shared" si="0"/>
        <v>1.9000000000000015</v>
      </c>
      <c r="B57" s="14">
        <f t="shared" si="1"/>
        <v>-1.0178999999999885</v>
      </c>
      <c r="C57" s="630"/>
      <c r="D57" s="14"/>
      <c r="E57" s="14"/>
      <c r="F57" s="14"/>
      <c r="G57" s="14"/>
      <c r="H57" s="14"/>
      <c r="I57" s="14"/>
      <c r="J57" s="14"/>
    </row>
    <row r="58" spans="1:10" ht="9.75" customHeight="1">
      <c r="A58" s="632">
        <f t="shared" si="0"/>
        <v>2.0000000000000013</v>
      </c>
      <c r="B58" s="632">
        <f t="shared" si="1"/>
        <v>1.4210854715202004E-14</v>
      </c>
      <c r="C58" s="630" t="s">
        <v>1229</v>
      </c>
      <c r="D58" s="14"/>
      <c r="E58" s="14"/>
      <c r="F58" s="14"/>
      <c r="G58" s="14"/>
      <c r="H58" s="14"/>
      <c r="I58" s="14"/>
      <c r="J58" s="14"/>
    </row>
    <row r="59" spans="1:10" ht="9.75" customHeight="1">
      <c r="A59" s="14">
        <f t="shared" si="0"/>
        <v>2.1000000000000014</v>
      </c>
      <c r="B59" s="14">
        <f t="shared" si="1"/>
        <v>1.3981000000000243</v>
      </c>
      <c r="C59" s="630"/>
      <c r="D59" s="14"/>
      <c r="E59" s="14"/>
      <c r="F59" s="14"/>
      <c r="G59" s="14"/>
      <c r="H59" s="14"/>
      <c r="I59" s="14"/>
      <c r="J59" s="14"/>
    </row>
    <row r="60" spans="1:10" ht="12.75">
      <c r="A60" s="142"/>
      <c r="B60" s="142"/>
      <c r="C60" s="207"/>
      <c r="D60" s="142"/>
      <c r="E60" s="142"/>
      <c r="F60" s="142"/>
      <c r="G60" s="142"/>
      <c r="H60" s="142"/>
      <c r="I60" s="142"/>
      <c r="J60" s="142"/>
    </row>
    <row r="61" spans="1:10" ht="12.75">
      <c r="A61" s="142"/>
      <c r="B61" s="142"/>
      <c r="C61" s="207"/>
      <c r="D61" s="142"/>
      <c r="E61" s="142"/>
      <c r="F61" s="142"/>
      <c r="G61" s="142"/>
      <c r="H61" s="142"/>
      <c r="I61" s="142"/>
      <c r="J61" s="142"/>
    </row>
    <row r="62" spans="1:10" ht="12.75">
      <c r="A62" s="142"/>
      <c r="B62" s="142"/>
      <c r="C62" s="207"/>
      <c r="D62" s="142"/>
      <c r="E62" s="142"/>
      <c r="F62" s="142"/>
      <c r="G62" s="142"/>
      <c r="H62" s="142"/>
      <c r="I62" s="142"/>
      <c r="J62" s="142"/>
    </row>
    <row r="63" spans="1:10" ht="12.75">
      <c r="A63" s="142"/>
      <c r="B63" s="142"/>
      <c r="C63" s="207"/>
      <c r="D63" s="142"/>
      <c r="E63" s="142"/>
      <c r="F63" s="142"/>
      <c r="G63" s="142"/>
      <c r="H63" s="142"/>
      <c r="I63" s="142"/>
      <c r="J63" s="142"/>
    </row>
    <row r="64" spans="1:10" ht="12.75">
      <c r="A64" s="142"/>
      <c r="B64" s="142"/>
      <c r="C64" s="207"/>
      <c r="D64" s="142"/>
      <c r="E64" s="142"/>
      <c r="F64" s="142"/>
      <c r="G64" s="142"/>
      <c r="H64" s="142"/>
      <c r="I64" s="142"/>
      <c r="J64" s="142"/>
    </row>
    <row r="65" spans="1:10" ht="12.75">
      <c r="A65" s="142"/>
      <c r="B65" s="142"/>
      <c r="C65" s="207"/>
      <c r="D65" s="142"/>
      <c r="E65" s="142"/>
      <c r="F65" s="142"/>
      <c r="G65" s="142"/>
      <c r="H65" s="142"/>
      <c r="I65" s="142"/>
      <c r="J65" s="14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</sheetData>
  <mergeCells count="7">
    <mergeCell ref="B4:I4"/>
    <mergeCell ref="I33:J33"/>
    <mergeCell ref="D36:E36"/>
    <mergeCell ref="D39:E39"/>
    <mergeCell ref="G36:H36"/>
    <mergeCell ref="I15:J15"/>
    <mergeCell ref="C15:C16"/>
  </mergeCells>
  <printOptions/>
  <pageMargins left="0.5905511811023623" right="0.3937007874015748" top="0.7874015748031497" bottom="0.7874015748031497" header="0.5118110236220472" footer="0.5118110236220472"/>
  <pageSetup fitToHeight="1" fitToWidth="1" horizontalDpi="300" verticalDpi="3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L50"/>
  <sheetViews>
    <sheetView zoomScale="75" zoomScaleNormal="75" workbookViewId="0" topLeftCell="A1">
      <selection activeCell="L15" sqref="L15"/>
    </sheetView>
  </sheetViews>
  <sheetFormatPr defaultColWidth="9.00390625" defaultRowHeight="12.75"/>
  <cols>
    <col min="1" max="1" width="10.125" style="0" customWidth="1"/>
    <col min="2" max="3" width="8.75390625" style="0" customWidth="1"/>
    <col min="4" max="4" width="7.25390625" style="0" customWidth="1"/>
    <col min="8" max="8" width="9.875" style="0" customWidth="1"/>
    <col min="10" max="10" width="13.375" style="0" customWidth="1"/>
  </cols>
  <sheetData>
    <row r="1" ht="12.75">
      <c r="J1" s="1" t="s">
        <v>1417</v>
      </c>
    </row>
    <row r="2" spans="1:2" ht="18">
      <c r="A2" s="220" t="s">
        <v>743</v>
      </c>
      <c r="B2" s="212"/>
    </row>
    <row r="3" spans="3:8" ht="12.75">
      <c r="C3" s="213" t="s">
        <v>719</v>
      </c>
      <c r="D3" s="158"/>
      <c r="E3" s="158"/>
      <c r="F3" s="158"/>
      <c r="G3" s="158"/>
      <c r="H3" s="158"/>
    </row>
    <row r="4" ht="12.75">
      <c r="C4" s="1" t="s">
        <v>1231</v>
      </c>
    </row>
    <row r="5" ht="12.75">
      <c r="C5" s="1" t="s">
        <v>720</v>
      </c>
    </row>
    <row r="6" ht="12.75">
      <c r="C6" s="1" t="s">
        <v>989</v>
      </c>
    </row>
    <row r="7" spans="1:2" ht="12.75">
      <c r="A7" s="164" t="s">
        <v>691</v>
      </c>
      <c r="B7" s="164" t="s">
        <v>721</v>
      </c>
    </row>
    <row r="8" ht="12.75">
      <c r="B8" t="s">
        <v>892</v>
      </c>
    </row>
    <row r="9" ht="12.75">
      <c r="C9" t="s">
        <v>905</v>
      </c>
    </row>
    <row r="10" spans="2:3" ht="12.75">
      <c r="B10" s="1" t="s">
        <v>722</v>
      </c>
      <c r="C10" t="s">
        <v>723</v>
      </c>
    </row>
    <row r="11" ht="12.75">
      <c r="C11" t="s">
        <v>725</v>
      </c>
    </row>
    <row r="12" ht="12.75">
      <c r="C12" t="s">
        <v>724</v>
      </c>
    </row>
    <row r="13" ht="12.75">
      <c r="C13" t="s">
        <v>726</v>
      </c>
    </row>
    <row r="14" ht="12.75">
      <c r="C14" t="s">
        <v>727</v>
      </c>
    </row>
    <row r="15" spans="1:12" ht="12.75">
      <c r="A15" s="164" t="s">
        <v>728</v>
      </c>
      <c r="B15" s="158"/>
      <c r="L15" t="s">
        <v>355</v>
      </c>
    </row>
    <row r="16" spans="1:7" ht="15">
      <c r="A16" s="164" t="s">
        <v>900</v>
      </c>
      <c r="B16" s="158"/>
      <c r="C16" s="651" t="s">
        <v>899</v>
      </c>
      <c r="D16" s="651"/>
      <c r="E16" s="651"/>
      <c r="F16" s="651"/>
      <c r="G16" s="651"/>
    </row>
    <row r="17" spans="1:10" s="63" customFormat="1" ht="44.25" customHeight="1" thickBot="1">
      <c r="A17" s="214" t="s">
        <v>904</v>
      </c>
      <c r="B17" s="215" t="s">
        <v>898</v>
      </c>
      <c r="C17" s="214" t="s">
        <v>893</v>
      </c>
      <c r="D17" s="214" t="s">
        <v>894</v>
      </c>
      <c r="E17" s="214" t="s">
        <v>895</v>
      </c>
      <c r="F17" s="214" t="s">
        <v>896</v>
      </c>
      <c r="G17" s="214" t="s">
        <v>897</v>
      </c>
      <c r="H17" s="95"/>
      <c r="I17" s="95"/>
      <c r="J17" s="214" t="s">
        <v>901</v>
      </c>
    </row>
    <row r="18" spans="1:10" ht="12.75">
      <c r="A18">
        <f ca="1">INT(RAND()*60-18)</f>
        <v>35</v>
      </c>
      <c r="B18" s="93">
        <v>40</v>
      </c>
      <c r="C18">
        <f>IF(B18&gt;$J$19,1,0)</f>
        <v>1</v>
      </c>
      <c r="D18">
        <f>IF(B18&gt;0,1,0)</f>
        <v>1</v>
      </c>
      <c r="E18">
        <f>IF(B18&lt;12,1,0)</f>
        <v>0</v>
      </c>
      <c r="F18" s="158"/>
      <c r="G18">
        <f>SQRT(B18)</f>
        <v>6.324555320336759</v>
      </c>
      <c r="H18" s="170" t="s">
        <v>729</v>
      </c>
      <c r="I18" s="158"/>
      <c r="J18" s="11">
        <f>SUM(B18:B37)</f>
        <v>270</v>
      </c>
    </row>
    <row r="19" spans="1:10" ht="12.75">
      <c r="A19">
        <f aca="true" ca="1" t="shared" si="0" ref="A19:A37">INT(RAND()*60-18)</f>
        <v>30</v>
      </c>
      <c r="B19" s="93">
        <v>40</v>
      </c>
      <c r="C19">
        <f aca="true" t="shared" si="1" ref="C19:C37">IF(B19&gt;$J$19,1,0)</f>
        <v>1</v>
      </c>
      <c r="D19">
        <f aca="true" t="shared" si="2" ref="D19:D37">IF(B19&gt;0,1,0)</f>
        <v>1</v>
      </c>
      <c r="E19">
        <f aca="true" t="shared" si="3" ref="E19:E37">IF(B19&lt;12,1,0)</f>
        <v>0</v>
      </c>
      <c r="F19" s="158"/>
      <c r="G19">
        <f aca="true" t="shared" si="4" ref="G19:G31">SQRT(B19)</f>
        <v>6.324555320336759</v>
      </c>
      <c r="H19" s="170" t="s">
        <v>730</v>
      </c>
      <c r="I19" s="158"/>
      <c r="J19" s="11">
        <f>AVERAGE(B18:B37)</f>
        <v>13.5</v>
      </c>
    </row>
    <row r="20" spans="1:10" ht="12.75">
      <c r="A20">
        <f ca="1" t="shared" si="0"/>
        <v>34</v>
      </c>
      <c r="B20" s="93">
        <v>35</v>
      </c>
      <c r="C20">
        <f t="shared" si="1"/>
        <v>1</v>
      </c>
      <c r="D20">
        <f t="shared" si="2"/>
        <v>1</v>
      </c>
      <c r="E20">
        <f t="shared" si="3"/>
        <v>0</v>
      </c>
      <c r="F20" s="158"/>
      <c r="G20">
        <f t="shared" si="4"/>
        <v>5.916079783099616</v>
      </c>
      <c r="H20" s="170" t="s">
        <v>731</v>
      </c>
      <c r="I20" s="158"/>
      <c r="J20" s="11">
        <f>MAX(B18:B37)</f>
        <v>40</v>
      </c>
    </row>
    <row r="21" spans="1:10" ht="12.75">
      <c r="A21">
        <f ca="1" t="shared" si="0"/>
        <v>31</v>
      </c>
      <c r="B21" s="93">
        <v>35</v>
      </c>
      <c r="C21">
        <f t="shared" si="1"/>
        <v>1</v>
      </c>
      <c r="D21">
        <f t="shared" si="2"/>
        <v>1</v>
      </c>
      <c r="E21">
        <f t="shared" si="3"/>
        <v>0</v>
      </c>
      <c r="F21" s="158"/>
      <c r="G21">
        <f t="shared" si="4"/>
        <v>5.916079783099616</v>
      </c>
      <c r="H21" s="170" t="s">
        <v>732</v>
      </c>
      <c r="I21" s="158"/>
      <c r="J21" s="11">
        <f>MIN(B18:B37)</f>
        <v>-16</v>
      </c>
    </row>
    <row r="22" spans="1:10" ht="12.75">
      <c r="A22">
        <f ca="1" t="shared" si="0"/>
        <v>26</v>
      </c>
      <c r="B22" s="93">
        <v>33</v>
      </c>
      <c r="C22">
        <f t="shared" si="1"/>
        <v>1</v>
      </c>
      <c r="D22">
        <f t="shared" si="2"/>
        <v>1</v>
      </c>
      <c r="E22">
        <f t="shared" si="3"/>
        <v>0</v>
      </c>
      <c r="F22" s="158"/>
      <c r="G22">
        <f t="shared" si="4"/>
        <v>5.744562646538029</v>
      </c>
      <c r="H22" s="170" t="s">
        <v>733</v>
      </c>
      <c r="I22" s="158"/>
      <c r="J22" s="11">
        <f>SUM(C18:C37)</f>
        <v>11</v>
      </c>
    </row>
    <row r="23" spans="1:10" ht="12.75">
      <c r="A23">
        <f ca="1" t="shared" si="0"/>
        <v>30</v>
      </c>
      <c r="B23" s="93">
        <v>31</v>
      </c>
      <c r="C23">
        <f t="shared" si="1"/>
        <v>1</v>
      </c>
      <c r="D23">
        <f t="shared" si="2"/>
        <v>1</v>
      </c>
      <c r="E23">
        <f t="shared" si="3"/>
        <v>0</v>
      </c>
      <c r="F23" s="158"/>
      <c r="G23">
        <f t="shared" si="4"/>
        <v>5.5677643628300215</v>
      </c>
      <c r="H23" s="170" t="s">
        <v>734</v>
      </c>
      <c r="I23" s="158"/>
      <c r="J23" s="11">
        <f>SUM(D18:D37)</f>
        <v>14</v>
      </c>
    </row>
    <row r="24" spans="1:10" ht="12.75">
      <c r="A24">
        <f ca="1" t="shared" si="0"/>
        <v>-10</v>
      </c>
      <c r="B24" s="93">
        <v>30</v>
      </c>
      <c r="C24">
        <f t="shared" si="1"/>
        <v>1</v>
      </c>
      <c r="D24">
        <f t="shared" si="2"/>
        <v>1</v>
      </c>
      <c r="E24">
        <f t="shared" si="3"/>
        <v>0</v>
      </c>
      <c r="F24" s="158"/>
      <c r="G24">
        <f t="shared" si="4"/>
        <v>5.477225575051661</v>
      </c>
      <c r="H24" s="170" t="s">
        <v>735</v>
      </c>
      <c r="I24" s="158"/>
      <c r="J24" s="11">
        <f>SUM(E18:E37)</f>
        <v>9</v>
      </c>
    </row>
    <row r="25" spans="1:8" ht="12.75">
      <c r="A25">
        <f ca="1" t="shared" si="0"/>
        <v>-14</v>
      </c>
      <c r="B25" s="93">
        <v>25</v>
      </c>
      <c r="C25">
        <f t="shared" si="1"/>
        <v>1</v>
      </c>
      <c r="D25">
        <f t="shared" si="2"/>
        <v>1</v>
      </c>
      <c r="E25">
        <f t="shared" si="3"/>
        <v>0</v>
      </c>
      <c r="F25" s="158"/>
      <c r="G25">
        <f>SQRT(B25)</f>
        <v>5</v>
      </c>
      <c r="H25" s="21"/>
    </row>
    <row r="26" spans="1:10" ht="15">
      <c r="A26">
        <f ca="1" t="shared" si="0"/>
        <v>-13</v>
      </c>
      <c r="B26" s="93">
        <v>19</v>
      </c>
      <c r="C26">
        <f t="shared" si="1"/>
        <v>1</v>
      </c>
      <c r="D26">
        <f t="shared" si="2"/>
        <v>1</v>
      </c>
      <c r="E26">
        <f t="shared" si="3"/>
        <v>0</v>
      </c>
      <c r="F26" s="158"/>
      <c r="G26">
        <f t="shared" si="4"/>
        <v>4.358898943540674</v>
      </c>
      <c r="H26" s="216" t="s">
        <v>1149</v>
      </c>
      <c r="I26" s="158"/>
      <c r="J26" s="158"/>
    </row>
    <row r="27" spans="1:10" ht="15.75" thickBot="1">
      <c r="A27">
        <f ca="1" t="shared" si="0"/>
        <v>32</v>
      </c>
      <c r="B27" s="93">
        <v>15</v>
      </c>
      <c r="C27">
        <f t="shared" si="1"/>
        <v>1</v>
      </c>
      <c r="D27">
        <f t="shared" si="2"/>
        <v>1</v>
      </c>
      <c r="E27">
        <f t="shared" si="3"/>
        <v>0</v>
      </c>
      <c r="F27" s="158"/>
      <c r="G27">
        <f t="shared" si="4"/>
        <v>3.872983346207417</v>
      </c>
      <c r="H27" s="217" t="s">
        <v>1258</v>
      </c>
      <c r="I27" s="174"/>
      <c r="J27" s="174"/>
    </row>
    <row r="28" spans="1:10" ht="13.5" thickTop="1">
      <c r="A28">
        <f ca="1" t="shared" si="0"/>
        <v>41</v>
      </c>
      <c r="B28" s="93">
        <v>14</v>
      </c>
      <c r="C28">
        <f t="shared" si="1"/>
        <v>1</v>
      </c>
      <c r="D28">
        <f t="shared" si="2"/>
        <v>1</v>
      </c>
      <c r="E28">
        <f t="shared" si="3"/>
        <v>0</v>
      </c>
      <c r="F28" s="158"/>
      <c r="G28">
        <f t="shared" si="4"/>
        <v>3.7416573867739413</v>
      </c>
      <c r="H28" s="218" t="s">
        <v>1157</v>
      </c>
      <c r="I28" s="142"/>
      <c r="J28" s="142"/>
    </row>
    <row r="29" spans="1:10" ht="12.75">
      <c r="A29">
        <f ca="1" t="shared" si="0"/>
        <v>25</v>
      </c>
      <c r="B29" s="93">
        <v>10</v>
      </c>
      <c r="C29">
        <f t="shared" si="1"/>
        <v>0</v>
      </c>
      <c r="D29">
        <f t="shared" si="2"/>
        <v>1</v>
      </c>
      <c r="E29">
        <f t="shared" si="3"/>
        <v>1</v>
      </c>
      <c r="F29" s="158"/>
      <c r="G29">
        <f t="shared" si="4"/>
        <v>3.1622776601683795</v>
      </c>
      <c r="H29" s="181"/>
      <c r="I29" s="219" t="s">
        <v>1150</v>
      </c>
      <c r="J29" s="142"/>
    </row>
    <row r="30" spans="1:10" ht="12.75">
      <c r="A30">
        <f ca="1" t="shared" si="0"/>
        <v>7</v>
      </c>
      <c r="B30" s="93">
        <v>6</v>
      </c>
      <c r="C30">
        <f t="shared" si="1"/>
        <v>0</v>
      </c>
      <c r="D30">
        <f t="shared" si="2"/>
        <v>1</v>
      </c>
      <c r="E30">
        <f t="shared" si="3"/>
        <v>1</v>
      </c>
      <c r="F30" s="158"/>
      <c r="G30">
        <f t="shared" si="4"/>
        <v>2.449489742783178</v>
      </c>
      <c r="H30" s="181" t="s">
        <v>1158</v>
      </c>
      <c r="I30" s="219" t="s">
        <v>1151</v>
      </c>
      <c r="J30" s="142"/>
    </row>
    <row r="31" spans="1:10" ht="12.75">
      <c r="A31">
        <f ca="1" t="shared" si="0"/>
        <v>-8</v>
      </c>
      <c r="B31" s="93">
        <v>4</v>
      </c>
      <c r="C31">
        <f t="shared" si="1"/>
        <v>0</v>
      </c>
      <c r="D31">
        <f t="shared" si="2"/>
        <v>1</v>
      </c>
      <c r="E31">
        <f t="shared" si="3"/>
        <v>1</v>
      </c>
      <c r="F31" s="158"/>
      <c r="G31">
        <f t="shared" si="4"/>
        <v>2</v>
      </c>
      <c r="H31" s="181" t="s">
        <v>1159</v>
      </c>
      <c r="I31" s="219" t="s">
        <v>1152</v>
      </c>
      <c r="J31" s="142"/>
    </row>
    <row r="32" spans="1:10" ht="12.75">
      <c r="A32">
        <f ca="1" t="shared" si="0"/>
        <v>-14</v>
      </c>
      <c r="B32" s="93">
        <v>-7</v>
      </c>
      <c r="C32">
        <f t="shared" si="1"/>
        <v>0</v>
      </c>
      <c r="D32">
        <f t="shared" si="2"/>
        <v>0</v>
      </c>
      <c r="E32">
        <f t="shared" si="3"/>
        <v>1</v>
      </c>
      <c r="F32">
        <f aca="true" t="shared" si="5" ref="F32:F37">B32^2</f>
        <v>49</v>
      </c>
      <c r="G32" s="158"/>
      <c r="H32" s="181" t="s">
        <v>1160</v>
      </c>
      <c r="I32" s="219" t="s">
        <v>1153</v>
      </c>
      <c r="J32" s="142"/>
    </row>
    <row r="33" spans="1:10" ht="13.5" thickBot="1">
      <c r="A33">
        <f ca="1" t="shared" si="0"/>
        <v>7</v>
      </c>
      <c r="B33" s="93">
        <v>-7</v>
      </c>
      <c r="C33">
        <f t="shared" si="1"/>
        <v>0</v>
      </c>
      <c r="D33">
        <f t="shared" si="2"/>
        <v>0</v>
      </c>
      <c r="E33">
        <f t="shared" si="3"/>
        <v>1</v>
      </c>
      <c r="F33">
        <f t="shared" si="5"/>
        <v>49</v>
      </c>
      <c r="G33" s="158"/>
      <c r="H33" s="559" t="s">
        <v>1422</v>
      </c>
      <c r="I33" s="560"/>
      <c r="J33" s="560"/>
    </row>
    <row r="34" spans="1:10" ht="13.5" thickTop="1">
      <c r="A34">
        <f ca="1" t="shared" si="0"/>
        <v>-9</v>
      </c>
      <c r="B34" s="93">
        <v>-10</v>
      </c>
      <c r="C34">
        <f t="shared" si="1"/>
        <v>0</v>
      </c>
      <c r="D34">
        <f t="shared" si="2"/>
        <v>0</v>
      </c>
      <c r="E34">
        <f t="shared" si="3"/>
        <v>1</v>
      </c>
      <c r="F34">
        <f t="shared" si="5"/>
        <v>100</v>
      </c>
      <c r="G34" s="158"/>
      <c r="H34" s="181" t="s">
        <v>1421</v>
      </c>
      <c r="I34" s="142"/>
      <c r="J34" s="142"/>
    </row>
    <row r="35" spans="1:10" ht="12.75">
      <c r="A35">
        <f ca="1" t="shared" si="0"/>
        <v>-12</v>
      </c>
      <c r="B35" s="93">
        <v>-12</v>
      </c>
      <c r="C35">
        <f t="shared" si="1"/>
        <v>0</v>
      </c>
      <c r="D35">
        <f t="shared" si="2"/>
        <v>0</v>
      </c>
      <c r="E35">
        <f t="shared" si="3"/>
        <v>1</v>
      </c>
      <c r="F35">
        <f t="shared" si="5"/>
        <v>144</v>
      </c>
      <c r="G35" s="158"/>
      <c r="H35" s="181"/>
      <c r="I35" s="219" t="s">
        <v>1154</v>
      </c>
      <c r="J35" s="142"/>
    </row>
    <row r="36" spans="1:10" ht="12.75">
      <c r="A36">
        <f ca="1" t="shared" si="0"/>
        <v>39</v>
      </c>
      <c r="B36" s="93">
        <v>-15</v>
      </c>
      <c r="C36">
        <f t="shared" si="1"/>
        <v>0</v>
      </c>
      <c r="D36">
        <f t="shared" si="2"/>
        <v>0</v>
      </c>
      <c r="E36">
        <f t="shared" si="3"/>
        <v>1</v>
      </c>
      <c r="F36">
        <f t="shared" si="5"/>
        <v>225</v>
      </c>
      <c r="G36" s="158"/>
      <c r="H36" s="181" t="s">
        <v>1419</v>
      </c>
      <c r="I36" s="142"/>
      <c r="J36" s="142"/>
    </row>
    <row r="37" spans="1:10" ht="13.5" thickBot="1">
      <c r="A37">
        <f ca="1" t="shared" si="0"/>
        <v>-2</v>
      </c>
      <c r="B37" s="94">
        <v>-16</v>
      </c>
      <c r="C37">
        <f t="shared" si="1"/>
        <v>0</v>
      </c>
      <c r="D37">
        <f t="shared" si="2"/>
        <v>0</v>
      </c>
      <c r="E37">
        <f t="shared" si="3"/>
        <v>1</v>
      </c>
      <c r="F37">
        <f t="shared" si="5"/>
        <v>256</v>
      </c>
      <c r="G37" s="158"/>
      <c r="H37" s="181"/>
      <c r="I37" s="219" t="s">
        <v>1155</v>
      </c>
      <c r="J37" s="142"/>
    </row>
    <row r="38" spans="2:10" ht="12.75">
      <c r="B38" s="158"/>
      <c r="H38" s="181" t="s">
        <v>1420</v>
      </c>
      <c r="I38" s="142"/>
      <c r="J38" s="142"/>
    </row>
    <row r="39" spans="1:9" ht="12.75">
      <c r="A39" s="558" t="s">
        <v>1170</v>
      </c>
      <c r="B39" s="541"/>
      <c r="C39" s="17"/>
      <c r="D39" s="17"/>
      <c r="E39" s="17"/>
      <c r="F39" s="17"/>
      <c r="G39" s="17"/>
      <c r="H39" s="388"/>
      <c r="I39" s="92" t="s">
        <v>1156</v>
      </c>
    </row>
    <row r="40" spans="1:5" ht="12.75">
      <c r="A40" s="10" t="s">
        <v>1171</v>
      </c>
      <c r="B40" s="158"/>
      <c r="E40" s="40"/>
    </row>
    <row r="41" spans="2:3" ht="12.75">
      <c r="B41" s="673" t="s">
        <v>1198</v>
      </c>
      <c r="C41" s="10" t="s">
        <v>1193</v>
      </c>
    </row>
    <row r="42" spans="2:4" ht="12.75">
      <c r="B42" s="673"/>
      <c r="D42" s="10" t="s">
        <v>1194</v>
      </c>
    </row>
    <row r="43" spans="2:5" ht="12.75">
      <c r="B43" s="673"/>
      <c r="E43" s="10" t="s">
        <v>1195</v>
      </c>
    </row>
    <row r="44" spans="2:6" ht="12.75">
      <c r="B44" s="673"/>
      <c r="F44" s="10" t="s">
        <v>1196</v>
      </c>
    </row>
    <row r="45" spans="3:7" ht="12.75">
      <c r="C45" s="645" t="s">
        <v>1418</v>
      </c>
      <c r="D45" s="646"/>
      <c r="E45" s="647"/>
      <c r="G45" s="10" t="s">
        <v>1197</v>
      </c>
    </row>
    <row r="46" spans="3:5" ht="12.75">
      <c r="C46" s="648"/>
      <c r="D46" s="649"/>
      <c r="E46" s="650"/>
    </row>
    <row r="47" spans="3:5" ht="24.75" customHeight="1">
      <c r="C47" s="670"/>
      <c r="D47" s="671"/>
      <c r="E47" s="672"/>
    </row>
    <row r="49" spans="1:10" ht="12.75">
      <c r="A49" s="142" t="s">
        <v>1259</v>
      </c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ht="12.75">
      <c r="A50" s="142"/>
      <c r="B50" s="142" t="s">
        <v>1547</v>
      </c>
      <c r="C50" s="142"/>
      <c r="D50" s="142"/>
      <c r="E50" s="142"/>
      <c r="F50" s="142"/>
      <c r="G50" s="142"/>
      <c r="H50" s="142"/>
      <c r="I50" s="142"/>
      <c r="J50" s="142"/>
    </row>
  </sheetData>
  <mergeCells count="3">
    <mergeCell ref="C16:G16"/>
    <mergeCell ref="C45:E47"/>
    <mergeCell ref="B41:B44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K56"/>
  <sheetViews>
    <sheetView zoomScale="70" zoomScaleNormal="70" workbookViewId="0" topLeftCell="A1">
      <selection activeCell="B46" sqref="B46"/>
    </sheetView>
  </sheetViews>
  <sheetFormatPr defaultColWidth="9.00390625" defaultRowHeight="12.75"/>
  <cols>
    <col min="2" max="2" width="7.75390625" style="0" customWidth="1"/>
    <col min="3" max="3" width="10.25390625" style="0" customWidth="1"/>
    <col min="4" max="4" width="9.375" style="0" customWidth="1"/>
    <col min="5" max="7" width="7.75390625" style="0" customWidth="1"/>
  </cols>
  <sheetData>
    <row r="1" spans="9:10" ht="12.75">
      <c r="I1" s="1" t="s">
        <v>1423</v>
      </c>
      <c r="J1" s="1"/>
    </row>
    <row r="2" spans="1:11" ht="12.75">
      <c r="A2" s="1" t="s">
        <v>903</v>
      </c>
      <c r="B2" s="142"/>
      <c r="C2" s="142"/>
      <c r="D2" s="142"/>
      <c r="E2" s="142"/>
      <c r="F2" s="142"/>
      <c r="G2" s="142"/>
      <c r="H2" s="175"/>
      <c r="I2" s="142"/>
      <c r="J2" s="142"/>
      <c r="K2" s="142"/>
    </row>
    <row r="3" spans="1:11" ht="12.75">
      <c r="A3" s="9" t="s">
        <v>1408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2.75">
      <c r="A4" s="9"/>
      <c r="B4" s="9" t="s">
        <v>1409</v>
      </c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.75">
      <c r="A5" s="9"/>
      <c r="B5" s="9" t="s">
        <v>1410</v>
      </c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2.75">
      <c r="A6" s="9"/>
      <c r="B6" s="9" t="s">
        <v>1428</v>
      </c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2.75">
      <c r="A7" s="9"/>
      <c r="B7" s="9" t="s">
        <v>1429</v>
      </c>
      <c r="C7" s="142"/>
      <c r="D7" s="142"/>
      <c r="E7" s="142"/>
      <c r="F7" s="142"/>
      <c r="G7" s="142"/>
      <c r="H7" s="142"/>
      <c r="I7" s="142"/>
      <c r="J7" s="142"/>
      <c r="K7" s="142"/>
    </row>
    <row r="8" spans="1:11" ht="12.75">
      <c r="A8" s="9"/>
      <c r="B8" s="9" t="s">
        <v>1430</v>
      </c>
      <c r="C8" s="142"/>
      <c r="D8" s="142"/>
      <c r="E8" s="142"/>
      <c r="F8" s="142"/>
      <c r="G8" s="142"/>
      <c r="H8" s="142"/>
      <c r="I8" s="142"/>
      <c r="J8" s="142"/>
      <c r="K8" s="142"/>
    </row>
    <row r="9" spans="1:11" ht="12.75">
      <c r="A9" s="9"/>
      <c r="B9" s="9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2.75">
      <c r="A10" s="9" t="s">
        <v>1431</v>
      </c>
      <c r="B10" s="9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12.7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ht="12.75">
      <c r="A12" s="1" t="s">
        <v>1432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 ht="12.75">
      <c r="A13" s="142"/>
      <c r="B13" s="9" t="s">
        <v>1433</v>
      </c>
      <c r="C13" s="142"/>
      <c r="K13" s="142"/>
    </row>
    <row r="14" spans="1:11" ht="12.75">
      <c r="A14" s="142"/>
      <c r="B14" s="142"/>
      <c r="C14" s="142" t="s">
        <v>1434</v>
      </c>
      <c r="D14" s="142" t="s">
        <v>1435</v>
      </c>
      <c r="E14" s="142"/>
      <c r="F14" s="142"/>
      <c r="G14" s="142"/>
      <c r="H14" s="142"/>
      <c r="I14" s="142"/>
      <c r="K14" s="142"/>
    </row>
    <row r="15" spans="1:11" ht="12.75">
      <c r="A15" s="142"/>
      <c r="B15" s="142"/>
      <c r="C15" s="142" t="s">
        <v>1436</v>
      </c>
      <c r="D15" s="142"/>
      <c r="E15" s="142" t="s">
        <v>1437</v>
      </c>
      <c r="F15" s="142" t="s">
        <v>1438</v>
      </c>
      <c r="G15" s="142"/>
      <c r="H15" s="142"/>
      <c r="I15" s="142"/>
      <c r="K15" s="142"/>
    </row>
    <row r="16" spans="1:11" ht="12.75">
      <c r="A16" s="142"/>
      <c r="B16" s="142"/>
      <c r="C16" s="142" t="s">
        <v>1439</v>
      </c>
      <c r="D16" s="142"/>
      <c r="E16" s="142"/>
      <c r="F16" s="142"/>
      <c r="G16" s="142"/>
      <c r="H16" s="142"/>
      <c r="I16" s="142"/>
      <c r="K16" s="142"/>
    </row>
    <row r="17" spans="1:11" ht="12.75">
      <c r="A17" s="142"/>
      <c r="B17" s="142"/>
      <c r="C17" s="142"/>
      <c r="E17" s="142" t="s">
        <v>1440</v>
      </c>
      <c r="F17" s="142"/>
      <c r="G17" s="142"/>
      <c r="H17" s="142"/>
      <c r="I17" s="142"/>
      <c r="J17" s="142"/>
      <c r="K17" s="142"/>
    </row>
    <row r="18" spans="1:11" ht="12.75">
      <c r="A18" s="142"/>
      <c r="B18" s="9" t="s">
        <v>1441</v>
      </c>
      <c r="C18" s="142"/>
      <c r="D18" s="142" t="s">
        <v>1411</v>
      </c>
      <c r="K18" s="142"/>
    </row>
    <row r="19" spans="1:11" ht="12.75">
      <c r="A19" s="142"/>
      <c r="B19" s="142"/>
      <c r="C19" s="142" t="s">
        <v>1442</v>
      </c>
      <c r="D19" s="142" t="s">
        <v>1435</v>
      </c>
      <c r="E19" s="142"/>
      <c r="F19" s="142"/>
      <c r="G19" s="142"/>
      <c r="H19" s="142"/>
      <c r="I19" s="142"/>
      <c r="K19" s="142"/>
    </row>
    <row r="20" spans="1:11" ht="12.75">
      <c r="A20" s="142"/>
      <c r="B20" s="142"/>
      <c r="C20" s="142" t="s">
        <v>1436</v>
      </c>
      <c r="D20" s="142"/>
      <c r="E20" s="142" t="s">
        <v>1443</v>
      </c>
      <c r="F20" s="142" t="s">
        <v>1444</v>
      </c>
      <c r="G20" s="142" t="s">
        <v>1445</v>
      </c>
      <c r="H20" s="142"/>
      <c r="I20" s="142"/>
      <c r="K20" s="142"/>
    </row>
    <row r="21" spans="1:11" ht="12.75">
      <c r="A21" s="142"/>
      <c r="B21" s="142"/>
      <c r="C21" s="142" t="s">
        <v>1446</v>
      </c>
      <c r="D21" s="142"/>
      <c r="E21" s="142"/>
      <c r="F21" s="142"/>
      <c r="G21" s="142"/>
      <c r="H21" s="142"/>
      <c r="I21" s="142"/>
      <c r="J21" s="142"/>
      <c r="K21" s="142"/>
    </row>
    <row r="22" spans="1:11" ht="12.75">
      <c r="A22" s="1" t="s">
        <v>1447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</row>
    <row r="23" spans="1:11" ht="12.75">
      <c r="A23" s="142"/>
      <c r="B23" s="9" t="s">
        <v>1433</v>
      </c>
      <c r="C23" s="142"/>
      <c r="D23" s="221" t="s">
        <v>1448</v>
      </c>
      <c r="E23" s="142"/>
      <c r="F23" s="142"/>
      <c r="G23" s="142" t="s">
        <v>1449</v>
      </c>
      <c r="H23" s="142"/>
      <c r="I23" s="142"/>
      <c r="J23" s="142"/>
      <c r="K23" s="142"/>
    </row>
    <row r="24" spans="1:11" ht="12.75">
      <c r="A24" s="142"/>
      <c r="B24" s="142"/>
      <c r="C24" s="142"/>
      <c r="D24" s="142" t="s">
        <v>1425</v>
      </c>
      <c r="E24" s="142"/>
      <c r="F24" s="142"/>
      <c r="G24" s="142"/>
      <c r="H24" s="142"/>
      <c r="I24" s="142"/>
      <c r="J24" s="142"/>
      <c r="K24" s="142"/>
    </row>
    <row r="25" spans="1:11" ht="12.75">
      <c r="A25" s="142"/>
      <c r="B25" s="142"/>
      <c r="C25" s="142"/>
      <c r="D25" s="142" t="s">
        <v>1426</v>
      </c>
      <c r="E25" s="142"/>
      <c r="F25" s="142"/>
      <c r="G25" s="142"/>
      <c r="H25" s="142"/>
      <c r="I25" s="142"/>
      <c r="J25" s="142"/>
      <c r="K25" s="142"/>
    </row>
    <row r="26" spans="1:11" ht="12.75">
      <c r="A26" s="142"/>
      <c r="B26" s="9" t="s">
        <v>1441</v>
      </c>
      <c r="C26" s="142"/>
      <c r="D26" s="221" t="s">
        <v>1450</v>
      </c>
      <c r="E26" s="142"/>
      <c r="F26" s="142"/>
      <c r="G26" s="142" t="s">
        <v>1449</v>
      </c>
      <c r="H26" s="142"/>
      <c r="I26" s="142"/>
      <c r="J26" s="142"/>
      <c r="K26" s="142"/>
    </row>
    <row r="27" spans="1:11" ht="12.75">
      <c r="A27" s="142"/>
      <c r="B27" s="142"/>
      <c r="C27" s="142"/>
      <c r="D27" s="142" t="s">
        <v>1427</v>
      </c>
      <c r="E27" s="142"/>
      <c r="F27" s="142"/>
      <c r="G27" s="142" t="s">
        <v>1451</v>
      </c>
      <c r="H27" s="142"/>
      <c r="I27" s="142"/>
      <c r="J27" s="142"/>
      <c r="K27" s="142"/>
    </row>
    <row r="28" spans="1:11" ht="12.75">
      <c r="A28" s="9" t="s">
        <v>1452</v>
      </c>
      <c r="B28" s="142"/>
      <c r="C28" s="142"/>
      <c r="K28" s="142"/>
    </row>
    <row r="29" spans="1:11" ht="12.75">
      <c r="A29" s="142"/>
      <c r="B29" s="142" t="s">
        <v>1453</v>
      </c>
      <c r="C29" s="142"/>
      <c r="D29" s="142"/>
      <c r="E29" s="142"/>
      <c r="F29" s="142"/>
      <c r="G29" s="142"/>
      <c r="H29" s="142"/>
      <c r="K29" s="142"/>
    </row>
    <row r="30" spans="1:11" ht="12.75">
      <c r="A30" s="142"/>
      <c r="B30" s="142" t="s">
        <v>1415</v>
      </c>
      <c r="C30" s="142"/>
      <c r="D30" s="142"/>
      <c r="I30" s="142"/>
      <c r="J30" s="142"/>
      <c r="K30" s="142"/>
    </row>
    <row r="31" spans="1:11" ht="12.75">
      <c r="A31" s="142"/>
      <c r="B31" s="142" t="s">
        <v>1454</v>
      </c>
      <c r="C31" s="142"/>
      <c r="D31" s="142"/>
      <c r="E31" s="142"/>
      <c r="F31" s="142"/>
      <c r="G31" s="142" t="s">
        <v>1416</v>
      </c>
      <c r="H31" s="142"/>
      <c r="I31" s="142"/>
      <c r="J31" s="142"/>
      <c r="K31" s="142"/>
    </row>
    <row r="32" spans="1:11" ht="12.7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ht="12.75">
      <c r="A33" s="142"/>
      <c r="B33" s="208">
        <v>1</v>
      </c>
      <c r="C33" s="208">
        <v>2</v>
      </c>
      <c r="D33" s="208">
        <v>3</v>
      </c>
      <c r="E33" s="208">
        <v>4</v>
      </c>
      <c r="F33" s="208">
        <v>5</v>
      </c>
      <c r="G33" s="208">
        <v>6</v>
      </c>
      <c r="H33" s="245" t="s">
        <v>1455</v>
      </c>
      <c r="I33" s="209" t="s">
        <v>1456</v>
      </c>
      <c r="J33" s="142"/>
      <c r="K33" s="142"/>
    </row>
    <row r="34" spans="1:11" ht="12.75">
      <c r="A34" s="208">
        <v>1</v>
      </c>
      <c r="B34" s="222">
        <v>-5</v>
      </c>
      <c r="C34" s="223">
        <v>13</v>
      </c>
      <c r="D34" s="223">
        <v>14</v>
      </c>
      <c r="E34" s="223">
        <v>-5</v>
      </c>
      <c r="F34" s="223">
        <v>4</v>
      </c>
      <c r="G34" s="224">
        <v>13</v>
      </c>
      <c r="H34" s="246">
        <f aca="true" t="shared" si="0" ref="H34:H39">MAX(B34:G34)</f>
        <v>14</v>
      </c>
      <c r="I34" s="193">
        <f aca="true" t="shared" si="1" ref="I34:I39">MIN(B34:H34)</f>
        <v>-5</v>
      </c>
      <c r="J34" s="142"/>
      <c r="K34" s="142"/>
    </row>
    <row r="35" spans="1:11" ht="12.75">
      <c r="A35" s="208">
        <v>2</v>
      </c>
      <c r="B35" s="225">
        <v>-10</v>
      </c>
      <c r="C35" s="226">
        <v>7.3</v>
      </c>
      <c r="D35" s="226">
        <v>-18.9</v>
      </c>
      <c r="E35" s="226">
        <v>-2.2</v>
      </c>
      <c r="F35" s="226">
        <v>-8.5</v>
      </c>
      <c r="G35" s="227">
        <v>-28</v>
      </c>
      <c r="H35" s="246">
        <f t="shared" si="0"/>
        <v>7.3</v>
      </c>
      <c r="I35" s="193">
        <f t="shared" si="1"/>
        <v>-28</v>
      </c>
      <c r="J35" s="142"/>
      <c r="K35" s="142"/>
    </row>
    <row r="36" spans="1:11" ht="12.75">
      <c r="A36" s="208">
        <v>3</v>
      </c>
      <c r="B36" s="225">
        <v>-7</v>
      </c>
      <c r="C36" s="226">
        <v>-12.6</v>
      </c>
      <c r="D36" s="226">
        <v>-19.3</v>
      </c>
      <c r="E36" s="226">
        <v>-12</v>
      </c>
      <c r="F36" s="226">
        <v>-15.4</v>
      </c>
      <c r="G36" s="227">
        <v>-21</v>
      </c>
      <c r="H36" s="246">
        <f t="shared" si="0"/>
        <v>-7</v>
      </c>
      <c r="I36" s="193">
        <f t="shared" si="1"/>
        <v>-21</v>
      </c>
      <c r="J36" s="142"/>
      <c r="K36" s="142"/>
    </row>
    <row r="37" spans="1:11" ht="12.75">
      <c r="A37" s="208">
        <v>4</v>
      </c>
      <c r="B37" s="225">
        <v>-29</v>
      </c>
      <c r="C37" s="226">
        <v>-1.2</v>
      </c>
      <c r="D37" s="226">
        <v>-1.9</v>
      </c>
      <c r="E37" s="226">
        <v>-8.5</v>
      </c>
      <c r="F37" s="226">
        <v>7.7</v>
      </c>
      <c r="G37" s="227">
        <v>1</v>
      </c>
      <c r="H37" s="246">
        <f t="shared" si="0"/>
        <v>7.7</v>
      </c>
      <c r="I37" s="193">
        <f t="shared" si="1"/>
        <v>-29</v>
      </c>
      <c r="J37" s="142"/>
      <c r="K37" s="142"/>
    </row>
    <row r="38" spans="1:11" ht="12.75">
      <c r="A38" s="208">
        <v>5</v>
      </c>
      <c r="B38" s="225">
        <v>17</v>
      </c>
      <c r="C38" s="226">
        <v>-18.4</v>
      </c>
      <c r="D38" s="226">
        <v>7.8</v>
      </c>
      <c r="E38" s="226">
        <v>8.7</v>
      </c>
      <c r="F38" s="226">
        <v>-4.4</v>
      </c>
      <c r="G38" s="227">
        <v>1</v>
      </c>
      <c r="H38" s="246">
        <f t="shared" si="0"/>
        <v>17</v>
      </c>
      <c r="I38" s="193">
        <f t="shared" si="1"/>
        <v>-18.4</v>
      </c>
      <c r="J38" s="142"/>
      <c r="K38" s="142"/>
    </row>
    <row r="39" spans="1:11" ht="12.75">
      <c r="A39" s="208">
        <v>6</v>
      </c>
      <c r="B39" s="163">
        <v>-19</v>
      </c>
      <c r="C39" s="162">
        <v>-21</v>
      </c>
      <c r="D39" s="162">
        <v>-13</v>
      </c>
      <c r="E39" s="162">
        <v>-26</v>
      </c>
      <c r="F39" s="162">
        <v>4</v>
      </c>
      <c r="G39" s="228">
        <v>4</v>
      </c>
      <c r="H39" s="246">
        <f t="shared" si="0"/>
        <v>4</v>
      </c>
      <c r="I39" s="193">
        <f t="shared" si="1"/>
        <v>-26</v>
      </c>
      <c r="J39" s="142"/>
      <c r="K39" s="142"/>
    </row>
    <row r="40" spans="1:11" ht="12.75">
      <c r="A40" s="199" t="s">
        <v>1455</v>
      </c>
      <c r="B40" s="243">
        <f aca="true" t="shared" si="2" ref="B40:G40">MAX(B34:B39)</f>
        <v>17</v>
      </c>
      <c r="C40" s="243">
        <f t="shared" si="2"/>
        <v>13</v>
      </c>
      <c r="D40" s="243">
        <f t="shared" si="2"/>
        <v>14</v>
      </c>
      <c r="E40" s="243">
        <f t="shared" si="2"/>
        <v>8.7</v>
      </c>
      <c r="F40" s="243">
        <f t="shared" si="2"/>
        <v>7.7</v>
      </c>
      <c r="G40" s="243">
        <f t="shared" si="2"/>
        <v>13</v>
      </c>
      <c r="H40" s="244" t="s">
        <v>1457</v>
      </c>
      <c r="I40" s="193"/>
      <c r="J40" s="142"/>
      <c r="K40" s="142"/>
    </row>
    <row r="41" spans="1:11" ht="12.75">
      <c r="A41" s="199" t="s">
        <v>1456</v>
      </c>
      <c r="B41" s="211">
        <f aca="true" t="shared" si="3" ref="B41:G41">MIN(B34:B39)</f>
        <v>-29</v>
      </c>
      <c r="C41" s="211">
        <f t="shared" si="3"/>
        <v>-21</v>
      </c>
      <c r="D41" s="211">
        <f t="shared" si="3"/>
        <v>-19.3</v>
      </c>
      <c r="E41" s="211">
        <f t="shared" si="3"/>
        <v>-26</v>
      </c>
      <c r="F41" s="211">
        <f t="shared" si="3"/>
        <v>-15.4</v>
      </c>
      <c r="G41" s="211">
        <f t="shared" si="3"/>
        <v>-28</v>
      </c>
      <c r="H41" s="193"/>
      <c r="I41" s="202" t="s">
        <v>1456</v>
      </c>
      <c r="J41" s="142"/>
      <c r="K41" s="142"/>
    </row>
    <row r="42" spans="1:11" ht="12.75">
      <c r="A42" s="142"/>
      <c r="B42" s="207"/>
      <c r="C42" s="207"/>
      <c r="D42" s="207"/>
      <c r="E42" s="207"/>
      <c r="F42" s="207"/>
      <c r="G42" s="207"/>
      <c r="H42" s="207"/>
      <c r="I42" s="207"/>
      <c r="J42" s="142"/>
      <c r="K42" s="142"/>
    </row>
    <row r="43" spans="1:11" ht="12.75">
      <c r="A43" s="9" t="s">
        <v>1458</v>
      </c>
      <c r="B43" s="142"/>
      <c r="C43" s="142"/>
      <c r="D43" s="142"/>
      <c r="E43" s="142"/>
      <c r="F43" s="229">
        <f>AVERAGE(B34:G39)</f>
        <v>-5.68888888888889</v>
      </c>
      <c r="G43" s="142" t="s">
        <v>1459</v>
      </c>
      <c r="H43" s="142"/>
      <c r="I43" s="230" t="s">
        <v>1460</v>
      </c>
      <c r="J43" s="142"/>
      <c r="K43" s="142"/>
    </row>
    <row r="44" spans="1:11" ht="12.75">
      <c r="A44" s="142"/>
      <c r="B44" s="9"/>
      <c r="C44" s="142"/>
      <c r="D44" s="142"/>
      <c r="E44" s="142"/>
      <c r="F44" s="231"/>
      <c r="G44" s="142"/>
      <c r="H44" s="142"/>
      <c r="I44" s="230"/>
      <c r="J44" s="142"/>
      <c r="K44" s="142"/>
    </row>
    <row r="45" spans="1:11" ht="12.75">
      <c r="A45" s="142"/>
      <c r="B45" s="9" t="s">
        <v>1424</v>
      </c>
      <c r="C45" s="142"/>
      <c r="D45" s="142"/>
      <c r="E45" s="142"/>
      <c r="F45" s="231"/>
      <c r="G45" s="142"/>
      <c r="H45" s="142"/>
      <c r="I45" s="230"/>
      <c r="J45" s="142"/>
      <c r="K45" s="142"/>
    </row>
    <row r="46" spans="1:11" ht="12.7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1:11" ht="12.75">
      <c r="A47" s="142"/>
      <c r="B47" s="222">
        <f aca="true" t="shared" si="4" ref="B47:G52">IF(B34&gt;$F$43,1,0)</f>
        <v>1</v>
      </c>
      <c r="C47" s="223">
        <f t="shared" si="4"/>
        <v>1</v>
      </c>
      <c r="D47" s="223">
        <f t="shared" si="4"/>
        <v>1</v>
      </c>
      <c r="E47" s="223">
        <f t="shared" si="4"/>
        <v>1</v>
      </c>
      <c r="F47" s="223">
        <f t="shared" si="4"/>
        <v>1</v>
      </c>
      <c r="G47" s="224">
        <f t="shared" si="4"/>
        <v>1</v>
      </c>
      <c r="H47" s="142" t="s">
        <v>1412</v>
      </c>
      <c r="I47" s="142"/>
      <c r="J47" s="142"/>
      <c r="K47" s="142"/>
    </row>
    <row r="48" spans="1:11" ht="12.75">
      <c r="A48" s="142"/>
      <c r="B48" s="225">
        <f t="shared" si="4"/>
        <v>0</v>
      </c>
      <c r="C48" s="234">
        <f t="shared" si="4"/>
        <v>1</v>
      </c>
      <c r="D48" s="235">
        <f t="shared" si="4"/>
        <v>0</v>
      </c>
      <c r="E48" s="235">
        <f t="shared" si="4"/>
        <v>1</v>
      </c>
      <c r="F48" s="236">
        <f t="shared" si="4"/>
        <v>0</v>
      </c>
      <c r="G48" s="227">
        <f t="shared" si="4"/>
        <v>0</v>
      </c>
      <c r="I48" t="s">
        <v>1413</v>
      </c>
      <c r="K48" s="142"/>
    </row>
    <row r="49" spans="1:11" ht="12.75">
      <c r="A49" s="142"/>
      <c r="B49" s="225">
        <f t="shared" si="4"/>
        <v>0</v>
      </c>
      <c r="C49" s="237">
        <f t="shared" si="4"/>
        <v>0</v>
      </c>
      <c r="D49" s="238">
        <f t="shared" si="4"/>
        <v>0</v>
      </c>
      <c r="E49" s="238">
        <f t="shared" si="4"/>
        <v>0</v>
      </c>
      <c r="F49" s="239">
        <f t="shared" si="4"/>
        <v>0</v>
      </c>
      <c r="G49" s="227">
        <f t="shared" si="4"/>
        <v>0</v>
      </c>
      <c r="K49" s="142"/>
    </row>
    <row r="50" spans="1:11" ht="12.75">
      <c r="A50" s="142"/>
      <c r="B50" s="225">
        <f t="shared" si="4"/>
        <v>0</v>
      </c>
      <c r="C50" s="237">
        <f t="shared" si="4"/>
        <v>1</v>
      </c>
      <c r="D50" s="238">
        <f t="shared" si="4"/>
        <v>1</v>
      </c>
      <c r="E50" s="238">
        <f t="shared" si="4"/>
        <v>0</v>
      </c>
      <c r="F50" s="239">
        <f t="shared" si="4"/>
        <v>1</v>
      </c>
      <c r="G50" s="227">
        <f t="shared" si="4"/>
        <v>1</v>
      </c>
      <c r="H50" s="232" t="s">
        <v>1414</v>
      </c>
      <c r="I50" s="142"/>
      <c r="J50" s="142"/>
      <c r="K50" s="142"/>
    </row>
    <row r="51" spans="1:11" ht="12.75">
      <c r="A51" s="142"/>
      <c r="B51" s="225">
        <f t="shared" si="4"/>
        <v>1</v>
      </c>
      <c r="C51" s="240">
        <f t="shared" si="4"/>
        <v>0</v>
      </c>
      <c r="D51" s="241">
        <f t="shared" si="4"/>
        <v>1</v>
      </c>
      <c r="E51" s="241">
        <f t="shared" si="4"/>
        <v>1</v>
      </c>
      <c r="F51" s="242">
        <f t="shared" si="4"/>
        <v>1</v>
      </c>
      <c r="G51" s="227">
        <f t="shared" si="4"/>
        <v>1</v>
      </c>
      <c r="H51" s="142"/>
      <c r="I51" s="208" t="s">
        <v>1461</v>
      </c>
      <c r="J51" s="142"/>
      <c r="K51" s="142"/>
    </row>
    <row r="52" spans="1:11" ht="12.75">
      <c r="A52" s="142"/>
      <c r="B52" s="163">
        <f t="shared" si="4"/>
        <v>0</v>
      </c>
      <c r="C52" s="162">
        <f t="shared" si="4"/>
        <v>0</v>
      </c>
      <c r="D52" s="162">
        <f t="shared" si="4"/>
        <v>0</v>
      </c>
      <c r="E52" s="162">
        <f t="shared" si="4"/>
        <v>0</v>
      </c>
      <c r="F52" s="162">
        <f t="shared" si="4"/>
        <v>1</v>
      </c>
      <c r="G52" s="228">
        <f t="shared" si="4"/>
        <v>1</v>
      </c>
      <c r="H52" s="142"/>
      <c r="I52" s="142" t="s">
        <v>1462</v>
      </c>
      <c r="J52" s="142"/>
      <c r="K52" s="142"/>
    </row>
    <row r="53" spans="1:11" ht="12.7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</row>
    <row r="54" spans="1:11" ht="12.75">
      <c r="A54" s="9" t="s">
        <v>1463</v>
      </c>
      <c r="B54" s="142"/>
      <c r="C54" s="142"/>
      <c r="D54" s="142"/>
      <c r="E54" s="142"/>
      <c r="F54" s="51">
        <f>SUM(B47:G52)</f>
        <v>19</v>
      </c>
      <c r="G54" s="142" t="s">
        <v>1464</v>
      </c>
      <c r="H54" s="142"/>
      <c r="I54" s="142"/>
      <c r="J54" s="142"/>
      <c r="K54" s="142"/>
    </row>
    <row r="55" spans="1:11" ht="12.75">
      <c r="A55" s="142"/>
      <c r="B55" s="142"/>
      <c r="C55" s="142" t="s">
        <v>902</v>
      </c>
      <c r="D55" s="142"/>
      <c r="E55" s="142"/>
      <c r="F55" s="233" t="s">
        <v>1465</v>
      </c>
      <c r="G55" s="142"/>
      <c r="H55" s="142"/>
      <c r="I55" s="142"/>
      <c r="J55" s="142"/>
      <c r="K55" s="142"/>
    </row>
    <row r="56" spans="1:11" ht="12.7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I56"/>
  <sheetViews>
    <sheetView workbookViewId="0" topLeftCell="A1">
      <selection activeCell="I33" sqref="I33"/>
    </sheetView>
  </sheetViews>
  <sheetFormatPr defaultColWidth="9.00390625" defaultRowHeight="12.75"/>
  <cols>
    <col min="1" max="1" width="10.875" style="0" customWidth="1"/>
    <col min="3" max="3" width="7.625" style="0" customWidth="1"/>
    <col min="4" max="4" width="6.625" style="0" customWidth="1"/>
    <col min="9" max="9" width="13.75390625" style="0" customWidth="1"/>
  </cols>
  <sheetData>
    <row r="1" ht="15">
      <c r="A1" s="192" t="s">
        <v>1161</v>
      </c>
    </row>
    <row r="3" spans="1:9" ht="12.75">
      <c r="A3" s="1" t="s">
        <v>1085</v>
      </c>
      <c r="B3" s="142"/>
      <c r="C3" s="142"/>
      <c r="D3" s="142"/>
      <c r="E3" s="142"/>
      <c r="F3" s="142"/>
      <c r="G3" s="142"/>
      <c r="H3" s="142"/>
      <c r="I3" s="142"/>
    </row>
    <row r="4" spans="1:9" ht="12.75">
      <c r="A4" s="142"/>
      <c r="B4" s="142" t="s">
        <v>1058</v>
      </c>
      <c r="C4" s="142"/>
      <c r="D4" s="142"/>
      <c r="E4" s="142"/>
      <c r="F4" s="142"/>
      <c r="G4" s="142"/>
      <c r="H4" s="142"/>
      <c r="I4" s="142"/>
    </row>
    <row r="5" spans="1:9" ht="12.75">
      <c r="A5" s="142"/>
      <c r="B5" s="142"/>
      <c r="C5" s="142"/>
      <c r="D5" s="142"/>
      <c r="E5" s="142"/>
      <c r="F5" s="142"/>
      <c r="G5" s="142"/>
      <c r="H5" s="142"/>
      <c r="I5" s="142"/>
    </row>
    <row r="6" spans="1:7" ht="12.75">
      <c r="A6" s="665" t="s">
        <v>1059</v>
      </c>
      <c r="B6" s="665"/>
      <c r="C6" s="665"/>
      <c r="D6" s="11" t="s">
        <v>885</v>
      </c>
      <c r="E6" s="164" t="s">
        <v>437</v>
      </c>
      <c r="F6" s="164"/>
      <c r="G6" s="164"/>
    </row>
    <row r="7" spans="1:8" ht="12.75">
      <c r="A7" s="87"/>
      <c r="B7" s="87"/>
      <c r="C7" s="87"/>
      <c r="D7" s="638"/>
      <c r="E7" s="639"/>
      <c r="F7" s="639"/>
      <c r="G7" s="639"/>
      <c r="H7" s="12"/>
    </row>
    <row r="8" spans="1:7" ht="12.75">
      <c r="A8" s="1" t="s">
        <v>1011</v>
      </c>
      <c r="E8" s="142"/>
      <c r="F8" s="142"/>
      <c r="G8" s="142"/>
    </row>
    <row r="9" ht="12.75">
      <c r="A9" s="1" t="s">
        <v>1060</v>
      </c>
    </row>
    <row r="10" ht="12.75">
      <c r="B10" t="s">
        <v>1063</v>
      </c>
    </row>
    <row r="11" ht="12.75">
      <c r="C11" t="s">
        <v>1162</v>
      </c>
    </row>
    <row r="12" ht="12.75">
      <c r="C12" t="s">
        <v>1061</v>
      </c>
    </row>
    <row r="13" spans="1:6" ht="12.75">
      <c r="A13" s="1" t="s">
        <v>1062</v>
      </c>
      <c r="C13" s="247" t="s">
        <v>170</v>
      </c>
      <c r="D13" s="247" t="s">
        <v>1067</v>
      </c>
      <c r="F13" s="1" t="s">
        <v>1068</v>
      </c>
    </row>
    <row r="14" spans="2:4" ht="12.75">
      <c r="B14" s="247" t="s">
        <v>1064</v>
      </c>
      <c r="C14" s="2">
        <v>-4</v>
      </c>
      <c r="D14" s="2">
        <v>0</v>
      </c>
    </row>
    <row r="15" spans="2:4" ht="12.75">
      <c r="B15" s="247" t="s">
        <v>1065</v>
      </c>
      <c r="C15" s="2">
        <v>0</v>
      </c>
      <c r="D15" s="2">
        <v>3</v>
      </c>
    </row>
    <row r="16" spans="2:4" ht="12.75">
      <c r="B16" s="247" t="s">
        <v>1066</v>
      </c>
      <c r="C16" s="2">
        <v>4</v>
      </c>
      <c r="D16" s="2">
        <v>0</v>
      </c>
    </row>
    <row r="17" spans="2:4" ht="12.75">
      <c r="B17" s="247" t="s">
        <v>1064</v>
      </c>
      <c r="C17" s="2">
        <v>-4</v>
      </c>
      <c r="D17" s="2">
        <v>0</v>
      </c>
    </row>
    <row r="18" spans="1:2" ht="12.75">
      <c r="A18" s="1" t="s">
        <v>1069</v>
      </c>
      <c r="B18" s="141" t="s">
        <v>1200</v>
      </c>
    </row>
    <row r="19" spans="1:4" ht="12.75">
      <c r="A19" t="s">
        <v>1260</v>
      </c>
      <c r="B19" s="247" t="s">
        <v>1071</v>
      </c>
      <c r="C19" s="2">
        <f>SQRT((C14-C15)^2+(D14-D15)^2)</f>
        <v>5</v>
      </c>
      <c r="D19" t="s">
        <v>1079</v>
      </c>
    </row>
    <row r="20" spans="2:4" ht="12.75">
      <c r="B20" s="247" t="s">
        <v>1072</v>
      </c>
      <c r="C20" s="2">
        <f>SQRT((C15-C16)^2+(D15-D16)^2)</f>
        <v>5</v>
      </c>
      <c r="D20" t="s">
        <v>1079</v>
      </c>
    </row>
    <row r="21" spans="2:4" ht="12.75">
      <c r="B21" s="247" t="s">
        <v>1073</v>
      </c>
      <c r="C21" s="2">
        <f>SQRT((C16-C17)^2+(D16-D17)^2)</f>
        <v>8</v>
      </c>
      <c r="D21" t="s">
        <v>1079</v>
      </c>
    </row>
    <row r="22" spans="1:4" ht="12.75">
      <c r="A22" t="s">
        <v>1199</v>
      </c>
      <c r="B22" s="247" t="s">
        <v>1074</v>
      </c>
      <c r="C22" s="2">
        <f>SUM(C19:C21)</f>
        <v>18</v>
      </c>
      <c r="D22" t="s">
        <v>1079</v>
      </c>
    </row>
    <row r="23" spans="1:4" ht="12.75">
      <c r="A23" t="s">
        <v>1261</v>
      </c>
      <c r="B23" s="247" t="s">
        <v>1075</v>
      </c>
      <c r="C23" s="2">
        <f>C22/2</f>
        <v>9</v>
      </c>
      <c r="D23" t="s">
        <v>1079</v>
      </c>
    </row>
    <row r="24" spans="1:4" ht="12.75">
      <c r="A24" t="s">
        <v>1076</v>
      </c>
      <c r="B24" s="247" t="s">
        <v>1262</v>
      </c>
      <c r="C24" s="2">
        <f>SQRT(C23*(C23-C19)*(C23-C20)*(C23-C21))</f>
        <v>12</v>
      </c>
      <c r="D24" t="s">
        <v>1078</v>
      </c>
    </row>
    <row r="25" spans="1:6" ht="12.75">
      <c r="A25" s="1" t="s">
        <v>1077</v>
      </c>
      <c r="F25" s="1" t="s">
        <v>610</v>
      </c>
    </row>
    <row r="26" spans="2:8" ht="14.25">
      <c r="B26" s="247" t="s">
        <v>1081</v>
      </c>
      <c r="C26" s="2">
        <f>(C16+C15)/2</f>
        <v>2</v>
      </c>
      <c r="D26" s="2">
        <f>(D16+D15)/2</f>
        <v>1.5</v>
      </c>
      <c r="F26" s="674" t="str">
        <f>IF(AND(C19&lt;C20+C21,C20&lt;C19+C21,C21&lt;C19+C20),"Треугольник существует","НЕТ не существует")</f>
        <v>Треугольник существует</v>
      </c>
      <c r="G26" s="676"/>
      <c r="H26" s="675"/>
    </row>
    <row r="27" spans="2:6" ht="14.25">
      <c r="B27" s="247" t="s">
        <v>1082</v>
      </c>
      <c r="C27" s="2">
        <f>(C14+C16)/2</f>
        <v>0</v>
      </c>
      <c r="D27" s="2">
        <f>(D14+D16)/2</f>
        <v>0</v>
      </c>
      <c r="F27" s="1" t="s">
        <v>610</v>
      </c>
    </row>
    <row r="28" spans="2:7" ht="14.25">
      <c r="B28" s="247" t="s">
        <v>1083</v>
      </c>
      <c r="C28" s="2">
        <f>(C14+C15)/2</f>
        <v>-2</v>
      </c>
      <c r="D28" s="2">
        <f>(D14+D15)/2</f>
        <v>1.5</v>
      </c>
      <c r="F28" s="674" t="str">
        <f>IF(AND(C19=C20,C20=C21,C21=C19),"Равносторонний",IF(OR(C19=C20,C20=C21,C21=C19),"Равнобедренный","Разносторонний"))</f>
        <v>Равнобедренный</v>
      </c>
      <c r="G28" s="675"/>
    </row>
    <row r="29" spans="1:6" ht="12.75">
      <c r="A29" s="1" t="s">
        <v>1080</v>
      </c>
      <c r="C29" s="11"/>
      <c r="D29" s="11"/>
      <c r="F29" s="1" t="s">
        <v>435</v>
      </c>
    </row>
    <row r="30" spans="2:7" ht="14.25">
      <c r="B30" s="247" t="s">
        <v>1084</v>
      </c>
      <c r="C30" s="2">
        <f>SQRT((C14-C26)^2+(D14-D26)^2)</f>
        <v>6.18465843842649</v>
      </c>
      <c r="D30" s="11"/>
      <c r="F30" s="255" t="s">
        <v>436</v>
      </c>
      <c r="G30" s="256"/>
    </row>
    <row r="31" spans="2:4" ht="14.25">
      <c r="B31" s="247" t="s">
        <v>1263</v>
      </c>
      <c r="C31" s="2">
        <f>SQRT((C15-C27)^2+(D15-D27)^2)</f>
        <v>3</v>
      </c>
      <c r="D31" s="11"/>
    </row>
    <row r="32" spans="2:4" ht="14.25">
      <c r="B32" s="247" t="s">
        <v>1264</v>
      </c>
      <c r="C32" s="2">
        <f>SQRT((C16-C28)^2+(D16-D28)^2)</f>
        <v>6.18465843842649</v>
      </c>
      <c r="D32" s="11"/>
    </row>
    <row r="33" spans="1:4" ht="12.75">
      <c r="A33" s="1" t="s">
        <v>1267</v>
      </c>
      <c r="B33" s="87"/>
      <c r="C33" s="11"/>
      <c r="D33" s="11"/>
    </row>
    <row r="34" spans="1:4" ht="12.75">
      <c r="A34" s="1" t="s">
        <v>1265</v>
      </c>
      <c r="B34" s="87" t="s">
        <v>1266</v>
      </c>
      <c r="C34" s="11"/>
      <c r="D34" s="11"/>
    </row>
    <row r="35" spans="2:4" ht="12.75">
      <c r="B35" s="87"/>
      <c r="C35" s="11"/>
      <c r="D35" s="11"/>
    </row>
    <row r="37" ht="12.75">
      <c r="A37" s="1" t="s">
        <v>438</v>
      </c>
    </row>
    <row r="38" spans="2:7" ht="12.75">
      <c r="B38" s="141" t="s">
        <v>1090</v>
      </c>
      <c r="C38" s="158"/>
      <c r="D38" s="158"/>
      <c r="E38" s="158"/>
      <c r="F38" s="158"/>
      <c r="G38" s="158"/>
    </row>
    <row r="39" ht="12.75">
      <c r="C39" s="1" t="s">
        <v>1091</v>
      </c>
    </row>
    <row r="40" spans="1:4" ht="12.75">
      <c r="A40" s="1" t="s">
        <v>1092</v>
      </c>
      <c r="D40" t="s">
        <v>1163</v>
      </c>
    </row>
    <row r="41" ht="12.75">
      <c r="D41" t="s">
        <v>1164</v>
      </c>
    </row>
    <row r="42" ht="12.75">
      <c r="D42" t="s">
        <v>439</v>
      </c>
    </row>
    <row r="43" spans="1:6" ht="12.75">
      <c r="A43" s="1" t="s">
        <v>1062</v>
      </c>
      <c r="C43" s="247" t="s">
        <v>170</v>
      </c>
      <c r="D43" s="247" t="s">
        <v>1067</v>
      </c>
      <c r="F43" s="1" t="s">
        <v>1068</v>
      </c>
    </row>
    <row r="44" spans="2:4" ht="12.75">
      <c r="B44" s="247" t="s">
        <v>1064</v>
      </c>
      <c r="C44" s="11">
        <v>-4</v>
      </c>
      <c r="D44" s="11">
        <v>0</v>
      </c>
    </row>
    <row r="45" spans="2:4" ht="12.75">
      <c r="B45" s="247" t="s">
        <v>1065</v>
      </c>
      <c r="C45" s="11">
        <v>0</v>
      </c>
      <c r="D45" s="11">
        <v>3</v>
      </c>
    </row>
    <row r="46" spans="2:4" ht="12.75">
      <c r="B46" s="247" t="s">
        <v>1066</v>
      </c>
      <c r="C46" s="11">
        <v>8</v>
      </c>
      <c r="D46" s="11">
        <v>3</v>
      </c>
    </row>
    <row r="47" spans="2:4" ht="12.75">
      <c r="B47" s="247" t="s">
        <v>581</v>
      </c>
      <c r="C47" s="11">
        <v>4</v>
      </c>
      <c r="D47" s="11">
        <v>0</v>
      </c>
    </row>
    <row r="48" spans="2:4" ht="12.75">
      <c r="B48" s="247" t="s">
        <v>1064</v>
      </c>
      <c r="C48" s="11">
        <v>-4</v>
      </c>
      <c r="D48" s="11">
        <v>0</v>
      </c>
    </row>
    <row r="49" spans="1:2" ht="12.75">
      <c r="A49" s="1" t="s">
        <v>1069</v>
      </c>
      <c r="B49" s="141" t="s">
        <v>1070</v>
      </c>
    </row>
    <row r="50" spans="2:3" ht="12.75">
      <c r="B50" s="247" t="s">
        <v>1071</v>
      </c>
      <c r="C50" s="11">
        <f>SQRT((C44-C45)^2+(D44-D45)^2)</f>
        <v>5</v>
      </c>
    </row>
    <row r="51" spans="2:3" ht="12.75">
      <c r="B51" s="247" t="s">
        <v>1072</v>
      </c>
      <c r="C51" s="11">
        <f>SQRT((C45-C46)^2+(D45-D46)^2)</f>
        <v>8</v>
      </c>
    </row>
    <row r="52" spans="2:3" ht="12.75">
      <c r="B52" s="247" t="s">
        <v>1093</v>
      </c>
      <c r="C52" s="11">
        <f>SQRT((C46-C47)^2+(D46-D47)^2)</f>
        <v>5</v>
      </c>
    </row>
    <row r="53" spans="2:3" ht="12.75">
      <c r="B53" s="247" t="s">
        <v>1094</v>
      </c>
      <c r="C53" s="11">
        <f>SQRT((C47-C48)^2+(D47-D48)^2)</f>
        <v>8</v>
      </c>
    </row>
    <row r="54" ht="12.75">
      <c r="A54" s="1" t="s">
        <v>1095</v>
      </c>
    </row>
    <row r="55" spans="2:4" ht="12.75">
      <c r="B55" s="665" t="str">
        <f>IF(AND(C50=C52,C51=C53),"это параллелограмм","это что-то другое")</f>
        <v>это параллелограмм</v>
      </c>
      <c r="C55" s="665"/>
      <c r="D55" s="665"/>
    </row>
    <row r="56" spans="2:4" ht="12.75">
      <c r="B56" s="158"/>
      <c r="C56" s="158"/>
      <c r="D56" s="158"/>
    </row>
  </sheetData>
  <mergeCells count="4">
    <mergeCell ref="F28:G28"/>
    <mergeCell ref="B55:D55"/>
    <mergeCell ref="A6:C6"/>
    <mergeCell ref="F26:H26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H58"/>
  <sheetViews>
    <sheetView workbookViewId="0" topLeftCell="A1">
      <selection activeCell="G57" sqref="G57"/>
    </sheetView>
  </sheetViews>
  <sheetFormatPr defaultColWidth="9.00390625" defaultRowHeight="12.75"/>
  <cols>
    <col min="1" max="1" width="3.875" style="101" customWidth="1"/>
    <col min="2" max="2" width="12.375" style="0" customWidth="1"/>
    <col min="3" max="3" width="11.75390625" style="0" bestFit="1" customWidth="1"/>
    <col min="4" max="4" width="16.00390625" style="0" bestFit="1" customWidth="1"/>
    <col min="5" max="5" width="9.875" style="0" bestFit="1" customWidth="1"/>
    <col min="6" max="6" width="18.75390625" style="0" customWidth="1"/>
    <col min="7" max="7" width="9.25390625" style="0" bestFit="1" customWidth="1"/>
    <col min="8" max="8" width="10.00390625" style="0" bestFit="1" customWidth="1"/>
  </cols>
  <sheetData>
    <row r="1" ht="12.75">
      <c r="A1" s="1" t="s">
        <v>1165</v>
      </c>
    </row>
    <row r="2" spans="1:8" ht="12.75">
      <c r="A2" s="677" t="s">
        <v>1234</v>
      </c>
      <c r="B2" s="677"/>
      <c r="C2" s="677"/>
      <c r="D2" s="12" t="s">
        <v>1235</v>
      </c>
      <c r="E2" s="12"/>
      <c r="F2" s="12"/>
      <c r="G2" s="12"/>
      <c r="H2" s="12"/>
    </row>
    <row r="3" spans="1:8" ht="13.5" thickBot="1">
      <c r="A3" s="124"/>
      <c r="B3" s="125"/>
      <c r="C3" s="125"/>
      <c r="D3" s="125"/>
      <c r="E3" s="125"/>
      <c r="F3" s="125"/>
      <c r="G3" s="125"/>
      <c r="H3" s="125"/>
    </row>
    <row r="4" spans="1:8" ht="12.75">
      <c r="A4" s="562"/>
      <c r="B4" s="570" t="s">
        <v>60</v>
      </c>
      <c r="C4" s="570" t="s">
        <v>61</v>
      </c>
      <c r="D4" s="570" t="s">
        <v>62</v>
      </c>
      <c r="E4" s="570" t="s">
        <v>63</v>
      </c>
      <c r="F4" s="570" t="s">
        <v>64</v>
      </c>
      <c r="G4" s="570" t="s">
        <v>65</v>
      </c>
      <c r="H4" s="571" t="s">
        <v>1145</v>
      </c>
    </row>
    <row r="5" spans="1:8" ht="12.75">
      <c r="A5" s="563">
        <v>1</v>
      </c>
      <c r="B5" s="98" t="s">
        <v>66</v>
      </c>
      <c r="C5" s="98" t="s">
        <v>67</v>
      </c>
      <c r="D5" s="98" t="s">
        <v>68</v>
      </c>
      <c r="E5" s="258">
        <v>30631</v>
      </c>
      <c r="F5" s="98" t="s">
        <v>69</v>
      </c>
      <c r="G5" s="98" t="s">
        <v>70</v>
      </c>
      <c r="H5" s="564">
        <v>3.4</v>
      </c>
    </row>
    <row r="6" spans="1:8" ht="12.75">
      <c r="A6" s="563">
        <v>2</v>
      </c>
      <c r="B6" s="99" t="s">
        <v>71</v>
      </c>
      <c r="C6" s="99" t="s">
        <v>72</v>
      </c>
      <c r="D6" s="99" t="s">
        <v>73</v>
      </c>
      <c r="E6" s="259">
        <v>84</v>
      </c>
      <c r="F6" s="99" t="s">
        <v>74</v>
      </c>
      <c r="G6" s="99" t="s">
        <v>75</v>
      </c>
      <c r="H6" s="565">
        <v>3.8</v>
      </c>
    </row>
    <row r="7" spans="1:8" ht="12.75">
      <c r="A7" s="563">
        <v>3</v>
      </c>
      <c r="B7" s="99" t="s">
        <v>76</v>
      </c>
      <c r="C7" s="99" t="s">
        <v>77</v>
      </c>
      <c r="D7" s="99" t="s">
        <v>78</v>
      </c>
      <c r="E7" s="258">
        <v>30823</v>
      </c>
      <c r="F7" s="99" t="s">
        <v>79</v>
      </c>
      <c r="G7" s="99" t="s">
        <v>80</v>
      </c>
      <c r="H7" s="565">
        <v>4.3</v>
      </c>
    </row>
    <row r="8" spans="1:8" ht="12.75">
      <c r="A8" s="563">
        <v>4</v>
      </c>
      <c r="B8" s="99" t="s">
        <v>81</v>
      </c>
      <c r="C8" s="99" t="s">
        <v>82</v>
      </c>
      <c r="D8" s="99" t="s">
        <v>83</v>
      </c>
      <c r="E8" s="258">
        <v>30715</v>
      </c>
      <c r="F8" s="99" t="s">
        <v>84</v>
      </c>
      <c r="G8" s="99"/>
      <c r="H8" s="565">
        <v>3.5</v>
      </c>
    </row>
    <row r="9" spans="1:8" ht="12.75">
      <c r="A9" s="563">
        <v>5</v>
      </c>
      <c r="B9" s="99" t="s">
        <v>85</v>
      </c>
      <c r="C9" s="99" t="s">
        <v>86</v>
      </c>
      <c r="D9" s="99" t="s">
        <v>87</v>
      </c>
      <c r="E9" s="258">
        <v>30763</v>
      </c>
      <c r="F9" s="99" t="s">
        <v>88</v>
      </c>
      <c r="G9" s="99" t="s">
        <v>89</v>
      </c>
      <c r="H9" s="565">
        <v>3.8</v>
      </c>
    </row>
    <row r="10" spans="1:8" ht="12.75">
      <c r="A10" s="563">
        <v>6</v>
      </c>
      <c r="B10" s="99" t="s">
        <v>90</v>
      </c>
      <c r="C10" s="99" t="s">
        <v>91</v>
      </c>
      <c r="D10" s="99" t="s">
        <v>92</v>
      </c>
      <c r="E10" s="258">
        <v>30793</v>
      </c>
      <c r="F10" s="99" t="s">
        <v>93</v>
      </c>
      <c r="G10" s="99"/>
      <c r="H10" s="565">
        <v>3.5</v>
      </c>
    </row>
    <row r="11" spans="1:8" ht="12.75">
      <c r="A11" s="563">
        <v>7</v>
      </c>
      <c r="B11" s="99" t="s">
        <v>94</v>
      </c>
      <c r="C11" s="99" t="s">
        <v>95</v>
      </c>
      <c r="D11" s="99" t="s">
        <v>96</v>
      </c>
      <c r="E11" s="258">
        <v>30606</v>
      </c>
      <c r="F11" s="99" t="s">
        <v>97</v>
      </c>
      <c r="G11" s="99" t="s">
        <v>98</v>
      </c>
      <c r="H11" s="565">
        <v>3.2</v>
      </c>
    </row>
    <row r="12" spans="1:8" ht="12.75">
      <c r="A12" s="563">
        <v>8</v>
      </c>
      <c r="B12" s="99" t="s">
        <v>99</v>
      </c>
      <c r="C12" s="99" t="s">
        <v>100</v>
      </c>
      <c r="D12" s="99" t="s">
        <v>101</v>
      </c>
      <c r="E12" s="258">
        <v>30676</v>
      </c>
      <c r="F12" s="99" t="s">
        <v>102</v>
      </c>
      <c r="G12" s="99"/>
      <c r="H12" s="565">
        <v>3.5</v>
      </c>
    </row>
    <row r="13" spans="1:8" ht="12.75">
      <c r="A13" s="563">
        <v>9</v>
      </c>
      <c r="B13" s="99" t="s">
        <v>103</v>
      </c>
      <c r="C13" s="99" t="s">
        <v>104</v>
      </c>
      <c r="D13" s="99" t="s">
        <v>105</v>
      </c>
      <c r="E13" s="258">
        <v>30862</v>
      </c>
      <c r="F13" s="99" t="s">
        <v>106</v>
      </c>
      <c r="G13" s="99"/>
      <c r="H13" s="565">
        <v>3.6</v>
      </c>
    </row>
    <row r="14" spans="1:8" ht="12.75">
      <c r="A14" s="563">
        <v>10</v>
      </c>
      <c r="B14" s="99" t="s">
        <v>107</v>
      </c>
      <c r="C14" s="99" t="s">
        <v>108</v>
      </c>
      <c r="D14" s="99" t="s">
        <v>109</v>
      </c>
      <c r="E14" s="258">
        <v>30805</v>
      </c>
      <c r="F14" s="99" t="s">
        <v>110</v>
      </c>
      <c r="G14" s="99" t="s">
        <v>111</v>
      </c>
      <c r="H14" s="565">
        <v>3.3</v>
      </c>
    </row>
    <row r="15" spans="1:8" ht="12.75">
      <c r="A15" s="563">
        <v>11</v>
      </c>
      <c r="B15" s="99" t="s">
        <v>112</v>
      </c>
      <c r="C15" s="99" t="s">
        <v>113</v>
      </c>
      <c r="D15" s="99" t="s">
        <v>114</v>
      </c>
      <c r="E15" s="258">
        <v>30965</v>
      </c>
      <c r="F15" s="99" t="s">
        <v>115</v>
      </c>
      <c r="G15" s="99" t="s">
        <v>116</v>
      </c>
      <c r="H15" s="565">
        <v>3.3</v>
      </c>
    </row>
    <row r="16" spans="1:8" ht="12.75">
      <c r="A16" s="563">
        <v>12</v>
      </c>
      <c r="B16" s="99" t="s">
        <v>117</v>
      </c>
      <c r="C16" s="99" t="s">
        <v>118</v>
      </c>
      <c r="D16" s="99" t="s">
        <v>119</v>
      </c>
      <c r="E16" s="258">
        <v>30772</v>
      </c>
      <c r="F16" s="99" t="s">
        <v>120</v>
      </c>
      <c r="G16" s="99" t="s">
        <v>121</v>
      </c>
      <c r="H16" s="565">
        <v>3.4</v>
      </c>
    </row>
    <row r="17" spans="1:8" ht="12.75">
      <c r="A17" s="563">
        <v>13</v>
      </c>
      <c r="B17" s="99" t="s">
        <v>122</v>
      </c>
      <c r="C17" s="99" t="s">
        <v>123</v>
      </c>
      <c r="D17" s="99" t="s">
        <v>124</v>
      </c>
      <c r="E17" s="258">
        <v>30973</v>
      </c>
      <c r="F17" s="99" t="s">
        <v>120</v>
      </c>
      <c r="G17" s="99" t="s">
        <v>121</v>
      </c>
      <c r="H17" s="565">
        <v>3.4</v>
      </c>
    </row>
    <row r="18" spans="1:8" ht="12.75">
      <c r="A18" s="563">
        <v>14</v>
      </c>
      <c r="B18" s="99" t="s">
        <v>125</v>
      </c>
      <c r="C18" s="99" t="s">
        <v>91</v>
      </c>
      <c r="D18" s="99" t="s">
        <v>126</v>
      </c>
      <c r="E18" s="258">
        <v>30915</v>
      </c>
      <c r="F18" s="99" t="s">
        <v>127</v>
      </c>
      <c r="G18" s="99" t="s">
        <v>128</v>
      </c>
      <c r="H18" s="565">
        <v>3.5</v>
      </c>
    </row>
    <row r="19" spans="1:8" ht="12.75">
      <c r="A19" s="563">
        <v>15</v>
      </c>
      <c r="B19" s="99" t="s">
        <v>129</v>
      </c>
      <c r="C19" s="99" t="s">
        <v>130</v>
      </c>
      <c r="D19" s="99" t="s">
        <v>124</v>
      </c>
      <c r="E19" s="258">
        <v>30878</v>
      </c>
      <c r="F19" s="99" t="s">
        <v>131</v>
      </c>
      <c r="G19" s="99" t="s">
        <v>132</v>
      </c>
      <c r="H19" s="565">
        <v>4.6</v>
      </c>
    </row>
    <row r="20" spans="1:8" ht="12.75">
      <c r="A20" s="563">
        <v>16</v>
      </c>
      <c r="B20" s="99" t="s">
        <v>133</v>
      </c>
      <c r="C20" s="99" t="s">
        <v>118</v>
      </c>
      <c r="D20" s="99" t="s">
        <v>134</v>
      </c>
      <c r="E20" s="258">
        <v>30769</v>
      </c>
      <c r="F20" s="99" t="s">
        <v>135</v>
      </c>
      <c r="G20" s="99"/>
      <c r="H20" s="565">
        <v>3.4</v>
      </c>
    </row>
    <row r="21" spans="1:8" ht="12.75">
      <c r="A21" s="563">
        <v>17</v>
      </c>
      <c r="B21" s="99" t="s">
        <v>136</v>
      </c>
      <c r="C21" s="99" t="s">
        <v>67</v>
      </c>
      <c r="D21" s="99" t="s">
        <v>124</v>
      </c>
      <c r="E21" s="258">
        <v>30724</v>
      </c>
      <c r="F21" s="99" t="s">
        <v>137</v>
      </c>
      <c r="G21" s="99"/>
      <c r="H21" s="565">
        <v>3.2</v>
      </c>
    </row>
    <row r="22" spans="1:8" ht="12.75">
      <c r="A22" s="563">
        <v>18</v>
      </c>
      <c r="B22" s="99" t="s">
        <v>138</v>
      </c>
      <c r="C22" s="99" t="s">
        <v>139</v>
      </c>
      <c r="D22" s="99" t="s">
        <v>140</v>
      </c>
      <c r="E22" s="258">
        <v>30707</v>
      </c>
      <c r="F22" s="99" t="s">
        <v>141</v>
      </c>
      <c r="G22" s="99" t="s">
        <v>142</v>
      </c>
      <c r="H22" s="565">
        <v>3.4</v>
      </c>
    </row>
    <row r="23" spans="1:8" ht="12.75">
      <c r="A23" s="563">
        <v>19</v>
      </c>
      <c r="B23" s="99" t="s">
        <v>143</v>
      </c>
      <c r="C23" s="99" t="s">
        <v>86</v>
      </c>
      <c r="D23" s="99" t="s">
        <v>73</v>
      </c>
      <c r="E23" s="258">
        <v>30985</v>
      </c>
      <c r="F23" s="99" t="s">
        <v>144</v>
      </c>
      <c r="G23" s="99" t="s">
        <v>145</v>
      </c>
      <c r="H23" s="565">
        <v>3.8</v>
      </c>
    </row>
    <row r="24" spans="1:8" ht="12.75">
      <c r="A24" s="563">
        <v>20</v>
      </c>
      <c r="B24" s="99" t="s">
        <v>146</v>
      </c>
      <c r="C24" s="99" t="s">
        <v>147</v>
      </c>
      <c r="D24" s="99" t="s">
        <v>148</v>
      </c>
      <c r="E24" s="258">
        <v>30613</v>
      </c>
      <c r="F24" s="99" t="s">
        <v>149</v>
      </c>
      <c r="G24" s="99" t="s">
        <v>150</v>
      </c>
      <c r="H24" s="565">
        <v>3.1</v>
      </c>
    </row>
    <row r="25" spans="1:8" ht="12.75">
      <c r="A25" s="563">
        <v>21</v>
      </c>
      <c r="B25" s="99" t="s">
        <v>151</v>
      </c>
      <c r="C25" s="99" t="s">
        <v>152</v>
      </c>
      <c r="D25" s="99" t="s">
        <v>153</v>
      </c>
      <c r="E25" s="258">
        <v>30735</v>
      </c>
      <c r="F25" s="99" t="s">
        <v>154</v>
      </c>
      <c r="G25" s="99" t="s">
        <v>155</v>
      </c>
      <c r="H25" s="565">
        <v>3.6</v>
      </c>
    </row>
    <row r="26" spans="1:8" ht="12.75">
      <c r="A26" s="563">
        <v>22</v>
      </c>
      <c r="B26" s="99" t="s">
        <v>156</v>
      </c>
      <c r="C26" s="99" t="s">
        <v>157</v>
      </c>
      <c r="D26" s="99" t="s">
        <v>78</v>
      </c>
      <c r="E26" s="258">
        <v>30936</v>
      </c>
      <c r="F26" s="99" t="s">
        <v>158</v>
      </c>
      <c r="G26" s="99"/>
      <c r="H26" s="565">
        <v>3.7</v>
      </c>
    </row>
    <row r="27" spans="1:8" ht="12.75">
      <c r="A27" s="563">
        <v>23</v>
      </c>
      <c r="B27" s="99" t="s">
        <v>159</v>
      </c>
      <c r="C27" s="99" t="s">
        <v>100</v>
      </c>
      <c r="D27" s="99" t="s">
        <v>160</v>
      </c>
      <c r="E27" s="258">
        <v>30976</v>
      </c>
      <c r="F27" s="99" t="s">
        <v>161</v>
      </c>
      <c r="G27" s="99" t="s">
        <v>162</v>
      </c>
      <c r="H27" s="565">
        <v>3.2</v>
      </c>
    </row>
    <row r="28" spans="1:8" ht="12.75">
      <c r="A28" s="563">
        <v>24</v>
      </c>
      <c r="B28" s="99" t="s">
        <v>163</v>
      </c>
      <c r="C28" s="99" t="s">
        <v>104</v>
      </c>
      <c r="D28" s="99" t="s">
        <v>124</v>
      </c>
      <c r="E28" s="258">
        <v>30866</v>
      </c>
      <c r="F28" s="99" t="s">
        <v>164</v>
      </c>
      <c r="G28" s="99" t="s">
        <v>165</v>
      </c>
      <c r="H28" s="565">
        <v>3.7</v>
      </c>
    </row>
    <row r="29" spans="1:8" ht="13.5" thickBot="1">
      <c r="A29" s="566">
        <v>25</v>
      </c>
      <c r="B29" s="567" t="s">
        <v>166</v>
      </c>
      <c r="C29" s="567" t="s">
        <v>167</v>
      </c>
      <c r="D29" s="567" t="s">
        <v>78</v>
      </c>
      <c r="E29" s="568">
        <v>30743</v>
      </c>
      <c r="F29" s="567" t="s">
        <v>168</v>
      </c>
      <c r="G29" s="567" t="s">
        <v>169</v>
      </c>
      <c r="H29" s="569">
        <v>3.8</v>
      </c>
    </row>
    <row r="30" spans="1:8" ht="12.75">
      <c r="A30" s="100"/>
      <c r="B30" s="12"/>
      <c r="C30" s="12"/>
      <c r="D30" s="12"/>
      <c r="E30" s="12"/>
      <c r="F30" s="12"/>
      <c r="G30" s="12"/>
      <c r="H30" s="12"/>
    </row>
    <row r="31" spans="2:6" ht="12.75">
      <c r="B31" s="99" t="s">
        <v>1236</v>
      </c>
      <c r="F31" s="99" t="s">
        <v>1238</v>
      </c>
    </row>
    <row r="32" ht="12.75">
      <c r="B32" s="257" t="s">
        <v>1089</v>
      </c>
    </row>
    <row r="33" ht="12.75">
      <c r="C33" t="s">
        <v>1237</v>
      </c>
    </row>
    <row r="34" ht="12.75">
      <c r="B34" s="257" t="s">
        <v>1088</v>
      </c>
    </row>
    <row r="35" spans="1:8" ht="12.75">
      <c r="A35" s="104">
        <v>15</v>
      </c>
      <c r="B35" s="105" t="s">
        <v>129</v>
      </c>
      <c r="C35" s="105" t="s">
        <v>130</v>
      </c>
      <c r="D35" s="105" t="s">
        <v>124</v>
      </c>
      <c r="E35" s="106">
        <v>30878</v>
      </c>
      <c r="F35" s="105" t="s">
        <v>131</v>
      </c>
      <c r="G35" s="105" t="s">
        <v>132</v>
      </c>
      <c r="H35" s="107">
        <v>4.6</v>
      </c>
    </row>
    <row r="36" spans="1:8" ht="12.75">
      <c r="A36" s="108">
        <v>3</v>
      </c>
      <c r="B36" s="99" t="s">
        <v>76</v>
      </c>
      <c r="C36" s="99" t="s">
        <v>77</v>
      </c>
      <c r="D36" s="99" t="s">
        <v>78</v>
      </c>
      <c r="E36" s="97">
        <v>30823</v>
      </c>
      <c r="F36" s="99" t="s">
        <v>79</v>
      </c>
      <c r="G36" s="99" t="s">
        <v>80</v>
      </c>
      <c r="H36" s="109">
        <v>4.3</v>
      </c>
    </row>
    <row r="37" spans="1:8" ht="12.75">
      <c r="A37" s="108">
        <v>2</v>
      </c>
      <c r="B37" s="99" t="s">
        <v>71</v>
      </c>
      <c r="C37" s="99" t="s">
        <v>72</v>
      </c>
      <c r="D37" s="99" t="s">
        <v>73</v>
      </c>
      <c r="E37" s="96">
        <v>84</v>
      </c>
      <c r="F37" s="99" t="s">
        <v>74</v>
      </c>
      <c r="G37" s="99" t="s">
        <v>75</v>
      </c>
      <c r="H37" s="109">
        <v>3.8</v>
      </c>
    </row>
    <row r="38" spans="1:8" ht="12.75">
      <c r="A38" s="108">
        <v>5</v>
      </c>
      <c r="B38" s="99" t="s">
        <v>85</v>
      </c>
      <c r="C38" s="99" t="s">
        <v>86</v>
      </c>
      <c r="D38" s="99" t="s">
        <v>87</v>
      </c>
      <c r="E38" s="97">
        <v>30763</v>
      </c>
      <c r="F38" s="99" t="s">
        <v>88</v>
      </c>
      <c r="G38" s="99" t="s">
        <v>89</v>
      </c>
      <c r="H38" s="109">
        <v>3.8</v>
      </c>
    </row>
    <row r="39" spans="1:8" ht="12.75">
      <c r="A39" s="108">
        <v>19</v>
      </c>
      <c r="B39" s="99" t="s">
        <v>143</v>
      </c>
      <c r="C39" s="99" t="s">
        <v>86</v>
      </c>
      <c r="D39" s="99" t="s">
        <v>73</v>
      </c>
      <c r="E39" s="97">
        <v>30985</v>
      </c>
      <c r="F39" s="99" t="s">
        <v>144</v>
      </c>
      <c r="G39" s="99" t="s">
        <v>145</v>
      </c>
      <c r="H39" s="109">
        <v>3.8</v>
      </c>
    </row>
    <row r="40" spans="1:8" ht="12.75">
      <c r="A40" s="110">
        <v>25</v>
      </c>
      <c r="B40" s="111" t="s">
        <v>166</v>
      </c>
      <c r="C40" s="111" t="s">
        <v>167</v>
      </c>
      <c r="D40" s="111" t="s">
        <v>78</v>
      </c>
      <c r="E40" s="112">
        <v>30743</v>
      </c>
      <c r="F40" s="111" t="s">
        <v>168</v>
      </c>
      <c r="G40" s="111" t="s">
        <v>169</v>
      </c>
      <c r="H40" s="113">
        <v>3.8</v>
      </c>
    </row>
    <row r="42" ht="12.75">
      <c r="B42" s="257" t="s">
        <v>1087</v>
      </c>
    </row>
    <row r="43" spans="1:8" ht="12.75">
      <c r="A43" s="104">
        <v>3</v>
      </c>
      <c r="B43" s="105" t="s">
        <v>76</v>
      </c>
      <c r="C43" s="105" t="s">
        <v>77</v>
      </c>
      <c r="D43" s="105" t="s">
        <v>78</v>
      </c>
      <c r="E43" s="106">
        <v>30823</v>
      </c>
      <c r="F43" s="105" t="s">
        <v>79</v>
      </c>
      <c r="G43" s="105" t="s">
        <v>80</v>
      </c>
      <c r="H43" s="107">
        <v>4.3</v>
      </c>
    </row>
    <row r="44" spans="1:8" ht="12.75">
      <c r="A44" s="108">
        <v>2</v>
      </c>
      <c r="B44" s="99" t="s">
        <v>71</v>
      </c>
      <c r="C44" s="99" t="s">
        <v>72</v>
      </c>
      <c r="D44" s="99" t="s">
        <v>73</v>
      </c>
      <c r="E44" s="96">
        <v>84</v>
      </c>
      <c r="F44" s="99" t="s">
        <v>74</v>
      </c>
      <c r="G44" s="99" t="s">
        <v>75</v>
      </c>
      <c r="H44" s="109">
        <v>3.8</v>
      </c>
    </row>
    <row r="45" spans="1:8" ht="12.75">
      <c r="A45" s="108">
        <v>5</v>
      </c>
      <c r="B45" s="99" t="s">
        <v>85</v>
      </c>
      <c r="C45" s="99" t="s">
        <v>86</v>
      </c>
      <c r="D45" s="99" t="s">
        <v>87</v>
      </c>
      <c r="E45" s="97">
        <v>30763</v>
      </c>
      <c r="F45" s="99" t="s">
        <v>88</v>
      </c>
      <c r="G45" s="99" t="s">
        <v>89</v>
      </c>
      <c r="H45" s="109">
        <v>3.8</v>
      </c>
    </row>
    <row r="46" spans="1:8" ht="12.75">
      <c r="A46" s="108">
        <v>19</v>
      </c>
      <c r="B46" s="99" t="s">
        <v>143</v>
      </c>
      <c r="C46" s="99" t="s">
        <v>86</v>
      </c>
      <c r="D46" s="99" t="s">
        <v>73</v>
      </c>
      <c r="E46" s="97">
        <v>30985</v>
      </c>
      <c r="F46" s="99" t="s">
        <v>144</v>
      </c>
      <c r="G46" s="99" t="s">
        <v>145</v>
      </c>
      <c r="H46" s="109">
        <v>3.8</v>
      </c>
    </row>
    <row r="47" spans="1:8" ht="12.75">
      <c r="A47" s="108">
        <v>4</v>
      </c>
      <c r="B47" s="99" t="s">
        <v>81</v>
      </c>
      <c r="C47" s="99" t="s">
        <v>82</v>
      </c>
      <c r="D47" s="99" t="s">
        <v>83</v>
      </c>
      <c r="E47" s="97">
        <v>30715</v>
      </c>
      <c r="F47" s="99" t="s">
        <v>84</v>
      </c>
      <c r="G47" s="99"/>
      <c r="H47" s="109">
        <v>3.5</v>
      </c>
    </row>
    <row r="48" spans="1:8" ht="12.75">
      <c r="A48" s="108">
        <v>18</v>
      </c>
      <c r="B48" s="99" t="s">
        <v>138</v>
      </c>
      <c r="C48" s="99" t="s">
        <v>139</v>
      </c>
      <c r="D48" s="99" t="s">
        <v>140</v>
      </c>
      <c r="E48" s="97">
        <v>30707</v>
      </c>
      <c r="F48" s="99" t="s">
        <v>141</v>
      </c>
      <c r="G48" s="99" t="s">
        <v>142</v>
      </c>
      <c r="H48" s="109">
        <v>3.4</v>
      </c>
    </row>
    <row r="49" spans="1:8" ht="12.75">
      <c r="A49" s="110">
        <v>17</v>
      </c>
      <c r="B49" s="111" t="s">
        <v>136</v>
      </c>
      <c r="C49" s="111" t="s">
        <v>67</v>
      </c>
      <c r="D49" s="111" t="s">
        <v>124</v>
      </c>
      <c r="E49" s="112">
        <v>30724</v>
      </c>
      <c r="F49" s="111" t="s">
        <v>137</v>
      </c>
      <c r="G49" s="111"/>
      <c r="H49" s="113">
        <v>3.2</v>
      </c>
    </row>
    <row r="51" ht="12.75">
      <c r="B51" s="257" t="s">
        <v>1086</v>
      </c>
    </row>
    <row r="52" spans="1:8" ht="12.75">
      <c r="A52" s="104">
        <v>3</v>
      </c>
      <c r="B52" s="105" t="s">
        <v>76</v>
      </c>
      <c r="C52" s="105" t="s">
        <v>77</v>
      </c>
      <c r="D52" s="105" t="s">
        <v>78</v>
      </c>
      <c r="E52" s="106">
        <v>30823</v>
      </c>
      <c r="F52" s="105" t="s">
        <v>79</v>
      </c>
      <c r="G52" s="105" t="s">
        <v>80</v>
      </c>
      <c r="H52" s="107">
        <v>4.3</v>
      </c>
    </row>
    <row r="53" spans="1:8" ht="12.75">
      <c r="A53" s="108">
        <v>19</v>
      </c>
      <c r="B53" s="99" t="s">
        <v>143</v>
      </c>
      <c r="C53" s="99" t="s">
        <v>86</v>
      </c>
      <c r="D53" s="99" t="s">
        <v>73</v>
      </c>
      <c r="E53" s="97">
        <v>30985</v>
      </c>
      <c r="F53" s="99" t="s">
        <v>144</v>
      </c>
      <c r="G53" s="99" t="s">
        <v>145</v>
      </c>
      <c r="H53" s="109">
        <v>3.8</v>
      </c>
    </row>
    <row r="54" spans="1:8" ht="12.75">
      <c r="A54" s="108">
        <v>21</v>
      </c>
      <c r="B54" s="99" t="s">
        <v>151</v>
      </c>
      <c r="C54" s="99" t="s">
        <v>152</v>
      </c>
      <c r="D54" s="99" t="s">
        <v>153</v>
      </c>
      <c r="E54" s="97">
        <v>30735</v>
      </c>
      <c r="F54" s="99" t="s">
        <v>154</v>
      </c>
      <c r="G54" s="99" t="s">
        <v>155</v>
      </c>
      <c r="H54" s="109">
        <v>3.6</v>
      </c>
    </row>
    <row r="55" spans="1:8" ht="12.75">
      <c r="A55" s="108">
        <v>6</v>
      </c>
      <c r="B55" s="99" t="s">
        <v>90</v>
      </c>
      <c r="C55" s="99" t="s">
        <v>91</v>
      </c>
      <c r="D55" s="99" t="s">
        <v>92</v>
      </c>
      <c r="E55" s="97">
        <v>30793</v>
      </c>
      <c r="F55" s="99" t="s">
        <v>93</v>
      </c>
      <c r="G55" s="99"/>
      <c r="H55" s="109">
        <v>3.5</v>
      </c>
    </row>
    <row r="56" spans="1:8" ht="12.75">
      <c r="A56" s="110">
        <v>17</v>
      </c>
      <c r="B56" s="111" t="s">
        <v>136</v>
      </c>
      <c r="C56" s="111" t="s">
        <v>67</v>
      </c>
      <c r="D56" s="111" t="s">
        <v>124</v>
      </c>
      <c r="E56" s="112">
        <v>30724</v>
      </c>
      <c r="F56" s="111" t="s">
        <v>137</v>
      </c>
      <c r="G56" s="111"/>
      <c r="H56" s="113">
        <v>3.2</v>
      </c>
    </row>
    <row r="57" ht="12.75">
      <c r="B57" s="99" t="s">
        <v>1239</v>
      </c>
    </row>
    <row r="58" ht="12.75">
      <c r="D58" s="99" t="s">
        <v>1166</v>
      </c>
    </row>
  </sheetData>
  <mergeCells count="1">
    <mergeCell ref="A2:C2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4"/>
  <dimension ref="A1:K38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4.25390625" style="0" customWidth="1"/>
    <col min="2" max="2" width="10.625" style="0" customWidth="1"/>
    <col min="3" max="3" width="6.125" style="0" customWidth="1"/>
    <col min="4" max="4" width="8.25390625" style="0" customWidth="1"/>
    <col min="5" max="5" width="7.875" style="0" customWidth="1"/>
    <col min="7" max="7" width="6.75390625" style="0" customWidth="1"/>
    <col min="8" max="8" width="7.25390625" style="0" customWidth="1"/>
  </cols>
  <sheetData>
    <row r="1" ht="12.75">
      <c r="B1" s="1" t="s">
        <v>1281</v>
      </c>
    </row>
    <row r="2" spans="1:2" ht="12.75">
      <c r="A2" s="164" t="s">
        <v>1240</v>
      </c>
      <c r="B2" s="158"/>
    </row>
    <row r="3" spans="2:8" ht="12.75">
      <c r="B3" t="s">
        <v>1241</v>
      </c>
      <c r="C3" t="s">
        <v>1242</v>
      </c>
      <c r="D3" t="s">
        <v>1243</v>
      </c>
      <c r="E3" t="s">
        <v>1244</v>
      </c>
      <c r="F3" t="s">
        <v>1245</v>
      </c>
      <c r="G3" t="s">
        <v>1246</v>
      </c>
      <c r="H3" t="s">
        <v>1247</v>
      </c>
    </row>
    <row r="4" ht="12.75">
      <c r="B4" t="s">
        <v>1248</v>
      </c>
    </row>
    <row r="5" ht="12.75">
      <c r="B5" t="s">
        <v>1249</v>
      </c>
    </row>
    <row r="6" spans="1:8" ht="12.75">
      <c r="A6">
        <v>1</v>
      </c>
      <c r="B6" s="158" t="s">
        <v>1250</v>
      </c>
      <c r="C6" s="158"/>
      <c r="D6" s="158"/>
      <c r="E6" s="158"/>
      <c r="F6" s="158"/>
      <c r="G6" s="158"/>
      <c r="H6" s="158"/>
    </row>
    <row r="7" spans="2:3" ht="12.75">
      <c r="B7" t="s">
        <v>1251</v>
      </c>
      <c r="C7" t="s">
        <v>440</v>
      </c>
    </row>
    <row r="8" spans="1:6" ht="12.75">
      <c r="A8">
        <v>2</v>
      </c>
      <c r="B8" s="158" t="s">
        <v>1252</v>
      </c>
      <c r="C8" s="158"/>
      <c r="D8" s="158"/>
      <c r="E8" s="158"/>
      <c r="F8" s="158"/>
    </row>
    <row r="9" spans="2:6" ht="12.75">
      <c r="B9" s="158" t="s">
        <v>1280</v>
      </c>
      <c r="C9" s="158"/>
      <c r="D9" s="158"/>
      <c r="E9" s="158"/>
      <c r="F9" s="158"/>
    </row>
    <row r="10" ht="12.75">
      <c r="F10" t="s">
        <v>1167</v>
      </c>
    </row>
    <row r="11" ht="13.5" thickBot="1"/>
    <row r="12" spans="1:9" ht="13.5" thickBot="1">
      <c r="A12" s="573"/>
      <c r="B12" s="574" t="s">
        <v>1241</v>
      </c>
      <c r="C12" s="574" t="s">
        <v>1242</v>
      </c>
      <c r="D12" s="574" t="s">
        <v>1243</v>
      </c>
      <c r="E12" s="574" t="s">
        <v>1244</v>
      </c>
      <c r="F12" s="574" t="s">
        <v>1245</v>
      </c>
      <c r="G12" s="574" t="s">
        <v>1246</v>
      </c>
      <c r="H12" s="574" t="s">
        <v>1247</v>
      </c>
      <c r="I12" s="575" t="s">
        <v>1253</v>
      </c>
    </row>
    <row r="13" spans="1:9" ht="13.5" thickTop="1">
      <c r="A13" s="576">
        <v>1</v>
      </c>
      <c r="B13" s="99" t="s">
        <v>71</v>
      </c>
      <c r="C13" s="22" t="s">
        <v>1254</v>
      </c>
      <c r="D13" s="22">
        <v>55</v>
      </c>
      <c r="E13" s="22">
        <v>9</v>
      </c>
      <c r="F13" s="22">
        <v>10</v>
      </c>
      <c r="G13" s="22">
        <v>3</v>
      </c>
      <c r="H13" s="22">
        <v>2</v>
      </c>
      <c r="I13" s="577">
        <f>SUM(E13:H13)</f>
        <v>24</v>
      </c>
    </row>
    <row r="14" spans="1:9" ht="12.75">
      <c r="A14" s="576">
        <v>2</v>
      </c>
      <c r="B14" s="99" t="s">
        <v>76</v>
      </c>
      <c r="C14" s="22" t="s">
        <v>1255</v>
      </c>
      <c r="D14" s="22">
        <v>61</v>
      </c>
      <c r="E14" s="22">
        <v>8</v>
      </c>
      <c r="F14" s="22">
        <v>10</v>
      </c>
      <c r="G14" s="22">
        <v>3</v>
      </c>
      <c r="H14" s="22">
        <v>2</v>
      </c>
      <c r="I14" s="577">
        <f aca="true" t="shared" si="0" ref="I14:I22">SUM(E14:H14)</f>
        <v>23</v>
      </c>
    </row>
    <row r="15" spans="1:9" ht="12.75">
      <c r="A15" s="576">
        <v>3</v>
      </c>
      <c r="B15" s="99" t="s">
        <v>81</v>
      </c>
      <c r="C15" s="22" t="s">
        <v>1254</v>
      </c>
      <c r="D15" s="22">
        <v>8</v>
      </c>
      <c r="E15" s="22">
        <v>7</v>
      </c>
      <c r="F15" s="22">
        <v>8</v>
      </c>
      <c r="G15" s="22">
        <v>3</v>
      </c>
      <c r="H15" s="22">
        <v>2</v>
      </c>
      <c r="I15" s="577">
        <f t="shared" si="0"/>
        <v>20</v>
      </c>
    </row>
    <row r="16" spans="1:9" ht="12.75">
      <c r="A16" s="576">
        <v>4</v>
      </c>
      <c r="B16" s="99" t="s">
        <v>85</v>
      </c>
      <c r="C16" s="22" t="s">
        <v>1254</v>
      </c>
      <c r="D16" s="22">
        <v>4</v>
      </c>
      <c r="E16" s="22">
        <v>6</v>
      </c>
      <c r="F16" s="22">
        <v>9</v>
      </c>
      <c r="G16" s="22">
        <v>3</v>
      </c>
      <c r="H16" s="22">
        <v>2</v>
      </c>
      <c r="I16" s="577">
        <f t="shared" si="0"/>
        <v>20</v>
      </c>
    </row>
    <row r="17" spans="1:9" ht="12.75">
      <c r="A17" s="576">
        <v>5</v>
      </c>
      <c r="B17" s="99" t="s">
        <v>90</v>
      </c>
      <c r="C17" s="22" t="s">
        <v>1255</v>
      </c>
      <c r="D17" s="22">
        <v>9</v>
      </c>
      <c r="E17" s="22">
        <v>5</v>
      </c>
      <c r="F17" s="22">
        <v>7</v>
      </c>
      <c r="G17" s="22">
        <v>2</v>
      </c>
      <c r="H17" s="22">
        <v>2</v>
      </c>
      <c r="I17" s="577">
        <f t="shared" si="0"/>
        <v>16</v>
      </c>
    </row>
    <row r="18" spans="1:9" ht="12.75">
      <c r="A18" s="576">
        <v>6</v>
      </c>
      <c r="B18" s="99" t="s">
        <v>94</v>
      </c>
      <c r="C18" s="22" t="s">
        <v>1255</v>
      </c>
      <c r="D18" s="22">
        <v>41</v>
      </c>
      <c r="E18" s="22">
        <v>7</v>
      </c>
      <c r="F18" s="22">
        <v>6</v>
      </c>
      <c r="G18" s="22">
        <v>2</v>
      </c>
      <c r="H18" s="22">
        <v>3</v>
      </c>
      <c r="I18" s="577">
        <f t="shared" si="0"/>
        <v>18</v>
      </c>
    </row>
    <row r="19" spans="1:9" ht="12.75">
      <c r="A19" s="576">
        <v>7</v>
      </c>
      <c r="B19" s="99" t="s">
        <v>99</v>
      </c>
      <c r="C19" s="22" t="s">
        <v>1254</v>
      </c>
      <c r="D19" s="22">
        <v>70</v>
      </c>
      <c r="E19" s="22">
        <v>8</v>
      </c>
      <c r="F19" s="22">
        <v>7</v>
      </c>
      <c r="G19" s="22">
        <v>2</v>
      </c>
      <c r="H19" s="22">
        <v>3</v>
      </c>
      <c r="I19" s="577">
        <f t="shared" si="0"/>
        <v>20</v>
      </c>
    </row>
    <row r="20" spans="1:9" ht="12.75">
      <c r="A20" s="576">
        <v>8</v>
      </c>
      <c r="B20" s="99" t="s">
        <v>103</v>
      </c>
      <c r="C20" s="22" t="s">
        <v>1255</v>
      </c>
      <c r="D20" s="22">
        <v>86</v>
      </c>
      <c r="E20" s="22">
        <v>6</v>
      </c>
      <c r="F20" s="22">
        <v>3</v>
      </c>
      <c r="G20" s="22">
        <v>2</v>
      </c>
      <c r="H20" s="22">
        <v>1</v>
      </c>
      <c r="I20" s="577">
        <f t="shared" si="0"/>
        <v>12</v>
      </c>
    </row>
    <row r="21" spans="1:9" ht="12.75">
      <c r="A21" s="576">
        <v>9</v>
      </c>
      <c r="B21" s="99" t="s">
        <v>107</v>
      </c>
      <c r="C21" s="22" t="s">
        <v>1254</v>
      </c>
      <c r="D21" s="22">
        <v>38</v>
      </c>
      <c r="E21" s="22">
        <v>8</v>
      </c>
      <c r="F21" s="22">
        <v>3</v>
      </c>
      <c r="G21" s="22">
        <v>1</v>
      </c>
      <c r="H21" s="22">
        <v>1</v>
      </c>
      <c r="I21" s="577">
        <f t="shared" si="0"/>
        <v>13</v>
      </c>
    </row>
    <row r="22" spans="1:9" ht="13.5" thickBot="1">
      <c r="A22" s="578">
        <v>10</v>
      </c>
      <c r="B22" s="567" t="s">
        <v>112</v>
      </c>
      <c r="C22" s="579" t="s">
        <v>1255</v>
      </c>
      <c r="D22" s="579">
        <v>41</v>
      </c>
      <c r="E22" s="579">
        <v>7</v>
      </c>
      <c r="F22" s="579">
        <v>6</v>
      </c>
      <c r="G22" s="579">
        <v>1</v>
      </c>
      <c r="H22" s="579">
        <v>1</v>
      </c>
      <c r="I22" s="580">
        <f t="shared" si="0"/>
        <v>15</v>
      </c>
    </row>
    <row r="24" spans="2:10" ht="13.5" thickBot="1">
      <c r="B24" s="257" t="s">
        <v>1268</v>
      </c>
      <c r="C24" s="158"/>
      <c r="D24" s="158"/>
      <c r="F24" s="158" t="s">
        <v>1269</v>
      </c>
      <c r="G24" s="158"/>
      <c r="H24" s="158"/>
      <c r="J24" s="158" t="s">
        <v>612</v>
      </c>
    </row>
    <row r="25" spans="2:9" ht="13.5" thickBot="1">
      <c r="B25" s="13" t="s">
        <v>1241</v>
      </c>
      <c r="C25" s="581" t="s">
        <v>1245</v>
      </c>
      <c r="D25" s="575" t="s">
        <v>1253</v>
      </c>
      <c r="F25" s="581" t="s">
        <v>1241</v>
      </c>
      <c r="G25" s="574" t="s">
        <v>1242</v>
      </c>
      <c r="H25" s="574" t="s">
        <v>1245</v>
      </c>
      <c r="I25" s="575" t="s">
        <v>1253</v>
      </c>
    </row>
    <row r="26" spans="3:9" ht="14.25" thickBot="1" thickTop="1">
      <c r="C26" s="578" t="s">
        <v>1275</v>
      </c>
      <c r="D26" s="582" t="s">
        <v>1276</v>
      </c>
      <c r="F26" s="583" t="s">
        <v>71</v>
      </c>
      <c r="G26" s="22" t="s">
        <v>1254</v>
      </c>
      <c r="H26" s="22">
        <v>10</v>
      </c>
      <c r="I26" s="577">
        <v>24</v>
      </c>
    </row>
    <row r="27" spans="6:9" ht="12.75">
      <c r="F27" s="583" t="s">
        <v>76</v>
      </c>
      <c r="G27" s="22" t="s">
        <v>1255</v>
      </c>
      <c r="H27" s="22">
        <v>10</v>
      </c>
      <c r="I27" s="577">
        <v>23</v>
      </c>
    </row>
    <row r="28" spans="2:9" ht="13.5" thickBot="1">
      <c r="B28" t="s">
        <v>616</v>
      </c>
      <c r="F28" s="584" t="s">
        <v>85</v>
      </c>
      <c r="G28" s="579" t="s">
        <v>1254</v>
      </c>
      <c r="H28" s="579">
        <v>9</v>
      </c>
      <c r="I28" s="580">
        <v>20</v>
      </c>
    </row>
    <row r="29" spans="2:7" ht="12.75">
      <c r="B29" s="572" t="s">
        <v>620</v>
      </c>
      <c r="C29" t="s">
        <v>617</v>
      </c>
      <c r="F29" s="115" t="s">
        <v>1277</v>
      </c>
      <c r="G29" s="402">
        <f>COUNTIF(G26:G28,"=Ж")</f>
        <v>1</v>
      </c>
    </row>
    <row r="31" spans="2:10" ht="13.5" thickBot="1">
      <c r="B31" s="257" t="s">
        <v>1270</v>
      </c>
      <c r="C31" s="158"/>
      <c r="D31" s="158"/>
      <c r="F31" s="158" t="s">
        <v>1274</v>
      </c>
      <c r="G31" s="158"/>
      <c r="H31" s="158"/>
      <c r="J31" s="257" t="s">
        <v>611</v>
      </c>
    </row>
    <row r="32" spans="2:11" ht="13.5" thickBot="1">
      <c r="B32" s="581" t="s">
        <v>1244</v>
      </c>
      <c r="C32" s="574" t="s">
        <v>1245</v>
      </c>
      <c r="D32" s="574" t="s">
        <v>1246</v>
      </c>
      <c r="E32" s="575" t="s">
        <v>1247</v>
      </c>
      <c r="F32" s="581" t="s">
        <v>1241</v>
      </c>
      <c r="G32" s="574" t="s">
        <v>1243</v>
      </c>
      <c r="H32" s="574" t="s">
        <v>1244</v>
      </c>
      <c r="I32" s="574" t="s">
        <v>1245</v>
      </c>
      <c r="J32" s="574" t="s">
        <v>1246</v>
      </c>
      <c r="K32" s="575" t="s">
        <v>1247</v>
      </c>
    </row>
    <row r="33" spans="2:11" ht="13.5" thickTop="1">
      <c r="B33" s="585" t="s">
        <v>1278</v>
      </c>
      <c r="C33" s="22"/>
      <c r="D33" s="22"/>
      <c r="E33" s="586"/>
      <c r="F33" s="583" t="s">
        <v>90</v>
      </c>
      <c r="G33" s="22">
        <v>9</v>
      </c>
      <c r="H33" s="24">
        <v>5</v>
      </c>
      <c r="I33" s="22">
        <v>7</v>
      </c>
      <c r="J33" s="22">
        <v>2</v>
      </c>
      <c r="K33" s="586">
        <v>2</v>
      </c>
    </row>
    <row r="34" spans="2:11" ht="12.75">
      <c r="B34" s="576"/>
      <c r="C34" s="24" t="s">
        <v>1278</v>
      </c>
      <c r="D34" s="22"/>
      <c r="E34" s="586"/>
      <c r="F34" s="583" t="s">
        <v>103</v>
      </c>
      <c r="G34" s="22">
        <v>86</v>
      </c>
      <c r="H34" s="22">
        <v>6</v>
      </c>
      <c r="I34" s="24">
        <v>3</v>
      </c>
      <c r="J34" s="22">
        <v>2</v>
      </c>
      <c r="K34" s="577">
        <v>1</v>
      </c>
    </row>
    <row r="35" spans="2:11" ht="12.75">
      <c r="B35" s="576"/>
      <c r="C35" s="22"/>
      <c r="D35" s="24" t="s">
        <v>1279</v>
      </c>
      <c r="E35" s="586"/>
      <c r="F35" s="583" t="s">
        <v>107</v>
      </c>
      <c r="G35" s="22">
        <v>38</v>
      </c>
      <c r="H35" s="22">
        <v>8</v>
      </c>
      <c r="I35" s="24">
        <v>3</v>
      </c>
      <c r="J35" s="24">
        <v>1</v>
      </c>
      <c r="K35" s="577">
        <v>1</v>
      </c>
    </row>
    <row r="36" spans="2:11" ht="13.5" thickBot="1">
      <c r="B36" s="578"/>
      <c r="C36" s="579"/>
      <c r="D36" s="579"/>
      <c r="E36" s="580" t="s">
        <v>1279</v>
      </c>
      <c r="F36" s="584" t="s">
        <v>112</v>
      </c>
      <c r="G36" s="579">
        <v>41</v>
      </c>
      <c r="H36" s="579">
        <v>7</v>
      </c>
      <c r="I36" s="579">
        <v>6</v>
      </c>
      <c r="J36" s="266">
        <v>1</v>
      </c>
      <c r="K36" s="580">
        <v>1</v>
      </c>
    </row>
    <row r="37" spans="2:11" ht="12.75">
      <c r="B37" t="s">
        <v>618</v>
      </c>
      <c r="G37" s="99" t="s">
        <v>613</v>
      </c>
      <c r="J37" s="572" t="s">
        <v>614</v>
      </c>
      <c r="K37" s="572" t="s">
        <v>615</v>
      </c>
    </row>
    <row r="38" ht="12.75">
      <c r="C38" s="572" t="s">
        <v>619</v>
      </c>
    </row>
  </sheetData>
  <printOptions/>
  <pageMargins left="0.5905511811023623" right="0.5905511811023623" top="0.5905511811023623" bottom="0.5905511811023623" header="0.3937007874015748" footer="0.5118110236220472"/>
  <pageSetup horizontalDpi="300" verticalDpi="300" orientation="portrait" paperSize="9" r:id="rId1"/>
  <headerFooter alignWithMargins="0">
    <oddHeader>&amp;L&amp;"Arial Cyr,полужирный"&amp;11Образец   14&amp;"Arial Cyr,обычный"&amp;10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5"/>
  <dimension ref="A1:E29"/>
  <sheetViews>
    <sheetView workbookViewId="0" topLeftCell="A1">
      <selection activeCell="B26" sqref="B26"/>
    </sheetView>
  </sheetViews>
  <sheetFormatPr defaultColWidth="9.00390625" defaultRowHeight="12.75"/>
  <cols>
    <col min="1" max="1" width="23.375" style="0" bestFit="1" customWidth="1"/>
    <col min="2" max="2" width="15.00390625" style="0" bestFit="1" customWidth="1"/>
    <col min="3" max="3" width="11.875" style="0" bestFit="1" customWidth="1"/>
    <col min="4" max="4" width="20.875" style="0" bestFit="1" customWidth="1"/>
    <col min="5" max="5" width="10.875" style="0" bestFit="1" customWidth="1"/>
  </cols>
  <sheetData>
    <row r="1" spans="1:5" ht="12.75">
      <c r="A1" s="164" t="s">
        <v>58</v>
      </c>
      <c r="B1" s="158"/>
      <c r="C1" s="158"/>
      <c r="D1" s="158"/>
      <c r="E1" s="158"/>
    </row>
    <row r="2" ht="12.75">
      <c r="D2" s="11" t="s">
        <v>59</v>
      </c>
    </row>
    <row r="3" spans="1:5" ht="12.75">
      <c r="A3" s="678" t="s">
        <v>1168</v>
      </c>
      <c r="B3" s="678"/>
      <c r="C3" s="678"/>
      <c r="D3" s="678"/>
      <c r="E3" s="678"/>
    </row>
    <row r="4" spans="1:5" ht="12.75">
      <c r="A4" s="678"/>
      <c r="B4" s="678"/>
      <c r="C4" s="678"/>
      <c r="D4" s="678"/>
      <c r="E4" s="678"/>
    </row>
    <row r="5" spans="1:5" ht="12.75">
      <c r="A5" s="678"/>
      <c r="B5" s="678"/>
      <c r="C5" s="678"/>
      <c r="D5" s="678"/>
      <c r="E5" s="678"/>
    </row>
    <row r="6" spans="1:5" ht="12.75">
      <c r="A6" s="678"/>
      <c r="B6" s="678"/>
      <c r="C6" s="678"/>
      <c r="D6" s="678"/>
      <c r="E6" s="678"/>
    </row>
    <row r="7" spans="1:5" ht="8.25" customHeight="1" thickBot="1">
      <c r="A7" s="678"/>
      <c r="B7" s="678"/>
      <c r="C7" s="678"/>
      <c r="D7" s="678"/>
      <c r="E7" s="678"/>
    </row>
    <row r="8" spans="1:5" ht="12.75" hidden="1">
      <c r="A8" s="678"/>
      <c r="B8" s="678"/>
      <c r="C8" s="678"/>
      <c r="D8" s="678"/>
      <c r="E8" s="678"/>
    </row>
    <row r="9" spans="1:5" ht="12.75" hidden="1">
      <c r="A9" s="678"/>
      <c r="B9" s="678"/>
      <c r="C9" s="678"/>
      <c r="D9" s="678"/>
      <c r="E9" s="678"/>
    </row>
    <row r="10" spans="1:4" ht="14.25">
      <c r="A10" s="393" t="s">
        <v>60</v>
      </c>
      <c r="B10" s="400" t="s">
        <v>1563</v>
      </c>
      <c r="C10" s="400" t="s">
        <v>1564</v>
      </c>
      <c r="D10" s="394" t="s">
        <v>1565</v>
      </c>
    </row>
    <row r="11" spans="1:4" ht="12.75">
      <c r="A11" s="395" t="s">
        <v>1566</v>
      </c>
      <c r="B11" s="260">
        <v>4500</v>
      </c>
      <c r="C11" s="260">
        <v>2430</v>
      </c>
      <c r="D11" s="396">
        <f>B11-C11</f>
        <v>2070</v>
      </c>
    </row>
    <row r="12" spans="1:4" ht="12.75">
      <c r="A12" s="395" t="s">
        <v>1567</v>
      </c>
      <c r="B12" s="260">
        <v>9000</v>
      </c>
      <c r="C12" s="260"/>
      <c r="D12" s="396">
        <f aca="true" t="shared" si="0" ref="D12:D20">B12-C12</f>
        <v>9000</v>
      </c>
    </row>
    <row r="13" spans="1:4" ht="12.75">
      <c r="A13" s="395" t="s">
        <v>1568</v>
      </c>
      <c r="B13" s="260">
        <v>10000</v>
      </c>
      <c r="C13" s="260">
        <v>3350</v>
      </c>
      <c r="D13" s="396">
        <f t="shared" si="0"/>
        <v>6650</v>
      </c>
    </row>
    <row r="14" spans="1:4" ht="12.75">
      <c r="A14" s="397" t="s">
        <v>49</v>
      </c>
      <c r="B14" s="261">
        <v>3200</v>
      </c>
      <c r="C14" s="261">
        <v>1600</v>
      </c>
      <c r="D14" s="396">
        <f t="shared" si="0"/>
        <v>1600</v>
      </c>
    </row>
    <row r="15" spans="1:4" ht="12.75">
      <c r="A15" s="395" t="s">
        <v>50</v>
      </c>
      <c r="B15" s="260">
        <v>500</v>
      </c>
      <c r="C15" s="260">
        <v>500</v>
      </c>
      <c r="D15" s="396">
        <f t="shared" si="0"/>
        <v>0</v>
      </c>
    </row>
    <row r="16" spans="1:4" ht="12.75">
      <c r="A16" s="395" t="s">
        <v>51</v>
      </c>
      <c r="B16" s="260">
        <v>1500</v>
      </c>
      <c r="C16" s="260">
        <v>2000</v>
      </c>
      <c r="D16" s="396">
        <f t="shared" si="0"/>
        <v>-500</v>
      </c>
    </row>
    <row r="17" spans="1:4" ht="12.75">
      <c r="A17" s="395" t="s">
        <v>52</v>
      </c>
      <c r="B17" s="260">
        <v>100</v>
      </c>
      <c r="C17" s="260"/>
      <c r="D17" s="396">
        <f t="shared" si="0"/>
        <v>100</v>
      </c>
    </row>
    <row r="18" spans="1:4" ht="12.75">
      <c r="A18" s="395" t="s">
        <v>53</v>
      </c>
      <c r="B18" s="260">
        <v>1000</v>
      </c>
      <c r="C18" s="260"/>
      <c r="D18" s="396">
        <f t="shared" si="0"/>
        <v>1000</v>
      </c>
    </row>
    <row r="19" spans="1:4" ht="12.75">
      <c r="A19" s="395" t="s">
        <v>54</v>
      </c>
      <c r="B19" s="260">
        <v>70</v>
      </c>
      <c r="C19" s="260">
        <v>100</v>
      </c>
      <c r="D19" s="396">
        <f t="shared" si="0"/>
        <v>-30</v>
      </c>
    </row>
    <row r="20" spans="1:4" ht="13.5" thickBot="1">
      <c r="A20" s="398" t="s">
        <v>55</v>
      </c>
      <c r="B20" s="401">
        <v>5000</v>
      </c>
      <c r="C20" s="401"/>
      <c r="D20" s="399">
        <f t="shared" si="0"/>
        <v>5000</v>
      </c>
    </row>
    <row r="22" spans="1:4" ht="13.5" thickBot="1">
      <c r="A22" s="1" t="s">
        <v>44</v>
      </c>
      <c r="D22" s="1" t="s">
        <v>57</v>
      </c>
    </row>
    <row r="23" spans="1:4" ht="15.75" thickBot="1" thickTop="1">
      <c r="A23" s="262" t="s">
        <v>60</v>
      </c>
      <c r="B23" s="391" t="s">
        <v>1565</v>
      </c>
      <c r="D23" t="s">
        <v>1574</v>
      </c>
    </row>
    <row r="24" spans="2:5" ht="15" thickBot="1">
      <c r="B24" s="392" t="s">
        <v>56</v>
      </c>
      <c r="D24" s="393" t="s">
        <v>60</v>
      </c>
      <c r="E24" s="394" t="s">
        <v>1565</v>
      </c>
    </row>
    <row r="25" spans="4:5" ht="12.75">
      <c r="D25" s="395" t="s">
        <v>1566</v>
      </c>
      <c r="E25" s="396">
        <v>2070</v>
      </c>
    </row>
    <row r="26" spans="4:5" ht="12.75">
      <c r="D26" s="395" t="s">
        <v>1567</v>
      </c>
      <c r="E26" s="396">
        <v>9000</v>
      </c>
    </row>
    <row r="27" spans="4:5" ht="12.75">
      <c r="D27" s="395" t="s">
        <v>1568</v>
      </c>
      <c r="E27" s="396">
        <v>6650</v>
      </c>
    </row>
    <row r="28" spans="1:5" ht="15">
      <c r="A28" s="587" t="s">
        <v>1169</v>
      </c>
      <c r="B28" s="588">
        <f>SUM(D11:D20)</f>
        <v>24890</v>
      </c>
      <c r="D28" s="397" t="s">
        <v>49</v>
      </c>
      <c r="E28" s="396">
        <v>1600</v>
      </c>
    </row>
    <row r="29" spans="4:5" ht="13.5" thickBot="1">
      <c r="D29" s="398" t="s">
        <v>55</v>
      </c>
      <c r="E29" s="399">
        <v>5000</v>
      </c>
    </row>
  </sheetData>
  <mergeCells count="1">
    <mergeCell ref="A3:E9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5"/>
  <dimension ref="A1:I63"/>
  <sheetViews>
    <sheetView workbookViewId="0" topLeftCell="A1">
      <selection activeCell="I49" sqref="I49"/>
    </sheetView>
  </sheetViews>
  <sheetFormatPr defaultColWidth="9.00390625" defaultRowHeight="12.75"/>
  <cols>
    <col min="1" max="1" width="10.00390625" style="0" customWidth="1"/>
    <col min="2" max="2" width="9.25390625" style="0" bestFit="1" customWidth="1"/>
    <col min="3" max="3" width="10.375" style="0" bestFit="1" customWidth="1"/>
    <col min="6" max="6" width="7.375" style="0" customWidth="1"/>
    <col min="7" max="7" width="10.00390625" style="0" customWidth="1"/>
  </cols>
  <sheetData>
    <row r="1" ht="12.75">
      <c r="A1" s="1" t="s">
        <v>761</v>
      </c>
    </row>
    <row r="2" spans="3:9" ht="13.5" thickBot="1">
      <c r="C2" s="142"/>
      <c r="D2" s="142"/>
      <c r="E2" s="679" t="s">
        <v>906</v>
      </c>
      <c r="F2" s="679"/>
      <c r="G2" s="679"/>
      <c r="H2" s="142"/>
      <c r="I2" s="142"/>
    </row>
    <row r="3" spans="3:9" ht="13.5" thickBot="1">
      <c r="C3" s="589" t="s">
        <v>692</v>
      </c>
      <c r="D3" s="270"/>
      <c r="E3" s="271"/>
      <c r="F3" s="207"/>
      <c r="G3" s="263" t="s">
        <v>693</v>
      </c>
      <c r="H3" s="270"/>
      <c r="I3" s="270"/>
    </row>
    <row r="4" spans="1:9" ht="9.75" customHeight="1">
      <c r="A4" s="1" t="s">
        <v>694</v>
      </c>
      <c r="C4" s="590" t="s">
        <v>695</v>
      </c>
      <c r="D4" s="14"/>
      <c r="E4" s="14"/>
      <c r="F4" s="14"/>
      <c r="G4" s="590" t="s">
        <v>715</v>
      </c>
      <c r="H4" s="14"/>
      <c r="I4" s="14"/>
    </row>
    <row r="5" spans="3:9" ht="9.75" customHeight="1">
      <c r="C5" s="14" t="s">
        <v>696</v>
      </c>
      <c r="D5" s="14"/>
      <c r="E5" s="14"/>
      <c r="F5" s="14"/>
      <c r="G5" s="14" t="s">
        <v>696</v>
      </c>
      <c r="H5" s="14"/>
      <c r="I5" s="14"/>
    </row>
    <row r="6" spans="3:9" ht="9.75" customHeight="1">
      <c r="C6" s="14" t="s">
        <v>697</v>
      </c>
      <c r="D6" s="14"/>
      <c r="E6" s="14"/>
      <c r="F6" s="14"/>
      <c r="G6" s="14" t="s">
        <v>697</v>
      </c>
      <c r="H6" s="14"/>
      <c r="I6" s="14"/>
    </row>
    <row r="7" spans="3:9" ht="9.75" customHeight="1">
      <c r="C7" s="14" t="s">
        <v>698</v>
      </c>
      <c r="D7" s="14"/>
      <c r="E7" s="14"/>
      <c r="F7" s="14"/>
      <c r="G7" s="14" t="s">
        <v>698</v>
      </c>
      <c r="H7" s="14"/>
      <c r="I7" s="14"/>
    </row>
    <row r="8" spans="3:9" ht="9.75" customHeight="1">
      <c r="C8" s="14" t="s">
        <v>699</v>
      </c>
      <c r="D8" s="14"/>
      <c r="E8" s="14"/>
      <c r="F8" s="14"/>
      <c r="G8" s="14" t="s">
        <v>699</v>
      </c>
      <c r="H8" s="14"/>
      <c r="I8" s="14"/>
    </row>
    <row r="9" spans="3:9" ht="9.75" customHeight="1">
      <c r="C9" s="590" t="s">
        <v>700</v>
      </c>
      <c r="D9" s="590"/>
      <c r="E9" s="590"/>
      <c r="F9" s="14"/>
      <c r="G9" s="590" t="s">
        <v>716</v>
      </c>
      <c r="H9" s="590"/>
      <c r="I9" s="590"/>
    </row>
    <row r="10" spans="3:9" ht="9.75" customHeight="1">
      <c r="C10" s="590" t="s">
        <v>701</v>
      </c>
      <c r="D10" s="590"/>
      <c r="E10" s="590"/>
      <c r="F10" s="14"/>
      <c r="G10" s="590" t="s">
        <v>717</v>
      </c>
      <c r="H10" s="590"/>
      <c r="I10" s="590"/>
    </row>
    <row r="11" spans="1:9" ht="16.5" thickBot="1">
      <c r="A11" s="1" t="s">
        <v>702</v>
      </c>
      <c r="D11" s="272" t="s">
        <v>714</v>
      </c>
      <c r="E11" s="267"/>
      <c r="H11" s="272" t="s">
        <v>718</v>
      </c>
      <c r="I11" s="267"/>
    </row>
    <row r="12" spans="1:6" ht="12.75">
      <c r="A12" s="1" t="s">
        <v>1096</v>
      </c>
      <c r="F12" s="1" t="s">
        <v>1097</v>
      </c>
    </row>
    <row r="13" spans="1:6" s="591" customFormat="1" ht="12">
      <c r="A13" s="591" t="s">
        <v>1099</v>
      </c>
      <c r="F13" s="591" t="s">
        <v>1122</v>
      </c>
    </row>
    <row r="14" spans="1:6" s="591" customFormat="1" ht="12">
      <c r="A14" s="591" t="s">
        <v>1098</v>
      </c>
      <c r="C14" s="591" t="s">
        <v>1101</v>
      </c>
      <c r="D14" s="591" t="s">
        <v>1102</v>
      </c>
      <c r="F14" s="591" t="s">
        <v>1123</v>
      </c>
    </row>
    <row r="15" spans="1:6" s="591" customFormat="1" ht="12">
      <c r="A15" s="591" t="s">
        <v>1100</v>
      </c>
      <c r="F15" s="591" t="s">
        <v>1124</v>
      </c>
    </row>
    <row r="16" spans="1:6" s="591" customFormat="1" ht="12">
      <c r="A16" s="591" t="s">
        <v>1232</v>
      </c>
      <c r="F16" s="591" t="s">
        <v>1125</v>
      </c>
    </row>
    <row r="17" spans="1:6" ht="12.75">
      <c r="A17" t="s">
        <v>1069</v>
      </c>
      <c r="B17" s="2" t="s">
        <v>1106</v>
      </c>
      <c r="C17" s="203">
        <v>-4</v>
      </c>
      <c r="D17" s="2" t="s">
        <v>1107</v>
      </c>
      <c r="E17" s="203">
        <v>11</v>
      </c>
      <c r="F17" t="s">
        <v>1126</v>
      </c>
    </row>
    <row r="18" spans="1:9" ht="12.75">
      <c r="A18" t="s">
        <v>1103</v>
      </c>
      <c r="B18" t="s">
        <v>1233</v>
      </c>
      <c r="F18" t="s">
        <v>1069</v>
      </c>
      <c r="H18" s="2" t="s">
        <v>1129</v>
      </c>
      <c r="I18" s="203">
        <v>256</v>
      </c>
    </row>
    <row r="19" spans="2:9" ht="12.75">
      <c r="B19" s="657" t="s">
        <v>1105</v>
      </c>
      <c r="C19" s="657"/>
      <c r="H19" s="2" t="s">
        <v>1128</v>
      </c>
      <c r="I19" s="203">
        <v>4</v>
      </c>
    </row>
    <row r="20" spans="2:7" ht="12.75">
      <c r="B20" s="2" t="s">
        <v>1371</v>
      </c>
      <c r="C20" s="203">
        <f>(E17-C17)/6</f>
        <v>2.5</v>
      </c>
      <c r="F20" t="s">
        <v>1103</v>
      </c>
      <c r="G20" t="s">
        <v>1130</v>
      </c>
    </row>
    <row r="21" spans="1:7" ht="12.75">
      <c r="A21" t="s">
        <v>1104</v>
      </c>
      <c r="B21" t="s">
        <v>1108</v>
      </c>
      <c r="G21" t="s">
        <v>1131</v>
      </c>
    </row>
    <row r="22" spans="2:7" ht="12.75">
      <c r="B22" s="2" t="s">
        <v>1109</v>
      </c>
      <c r="C22" s="2">
        <f>C17</f>
        <v>-4</v>
      </c>
      <c r="G22" t="s">
        <v>1132</v>
      </c>
    </row>
    <row r="23" spans="2:9" ht="12.75">
      <c r="B23" s="2" t="s">
        <v>1110</v>
      </c>
      <c r="C23" s="2">
        <f>C22+$C$20</f>
        <v>-1.5</v>
      </c>
      <c r="F23" s="42" t="s">
        <v>1133</v>
      </c>
      <c r="G23" s="155">
        <f>SQRT(I18*I19)</f>
        <v>32</v>
      </c>
      <c r="H23" s="5" t="s">
        <v>1141</v>
      </c>
      <c r="I23" s="155">
        <f>(I19/I18)^(1/6)</f>
        <v>0.5000000000000001</v>
      </c>
    </row>
    <row r="24" spans="2:7" ht="12.75">
      <c r="B24" s="2" t="s">
        <v>1111</v>
      </c>
      <c r="C24" s="2">
        <f aca="true" t="shared" si="0" ref="C24:C31">C23+$C$20</f>
        <v>1</v>
      </c>
      <c r="F24" t="s">
        <v>1134</v>
      </c>
      <c r="G24" t="s">
        <v>1135</v>
      </c>
    </row>
    <row r="25" spans="2:7" ht="12.75">
      <c r="B25" s="2" t="s">
        <v>1112</v>
      </c>
      <c r="C25" s="2">
        <f t="shared" si="0"/>
        <v>3.5</v>
      </c>
      <c r="F25" s="2" t="s">
        <v>1129</v>
      </c>
      <c r="G25" s="2">
        <f>I18</f>
        <v>256</v>
      </c>
    </row>
    <row r="26" spans="2:7" ht="12.75">
      <c r="B26" s="2" t="s">
        <v>1113</v>
      </c>
      <c r="C26" s="2">
        <f t="shared" si="0"/>
        <v>6</v>
      </c>
      <c r="F26" s="2" t="s">
        <v>1136</v>
      </c>
      <c r="G26" s="2">
        <f aca="true" t="shared" si="1" ref="G26:G31">G25*$I$23</f>
        <v>128.00000000000003</v>
      </c>
    </row>
    <row r="27" spans="2:7" ht="12.75">
      <c r="B27" s="2" t="s">
        <v>1115</v>
      </c>
      <c r="C27" s="2">
        <f t="shared" si="0"/>
        <v>8.5</v>
      </c>
      <c r="F27" s="2" t="s">
        <v>1137</v>
      </c>
      <c r="G27" s="2">
        <f t="shared" si="1"/>
        <v>64.00000000000003</v>
      </c>
    </row>
    <row r="28" spans="2:7" ht="12.75">
      <c r="B28" s="2" t="s">
        <v>1114</v>
      </c>
      <c r="C28" s="2">
        <f t="shared" si="0"/>
        <v>11</v>
      </c>
      <c r="F28" s="2" t="s">
        <v>1133</v>
      </c>
      <c r="G28" s="2">
        <f t="shared" si="1"/>
        <v>32.00000000000002</v>
      </c>
    </row>
    <row r="29" spans="2:7" ht="12.75">
      <c r="B29" s="2" t="s">
        <v>1116</v>
      </c>
      <c r="C29" s="2">
        <f t="shared" si="0"/>
        <v>13.5</v>
      </c>
      <c r="F29" s="2" t="s">
        <v>1138</v>
      </c>
      <c r="G29" s="2">
        <f t="shared" si="1"/>
        <v>16.000000000000014</v>
      </c>
    </row>
    <row r="30" spans="2:7" ht="12.75">
      <c r="B30" s="2" t="s">
        <v>1117</v>
      </c>
      <c r="C30" s="2">
        <f t="shared" si="0"/>
        <v>16</v>
      </c>
      <c r="F30" s="2" t="s">
        <v>1139</v>
      </c>
      <c r="G30" s="2">
        <f t="shared" si="1"/>
        <v>8.000000000000009</v>
      </c>
    </row>
    <row r="31" spans="2:7" ht="12.75">
      <c r="B31" s="2" t="s">
        <v>1118</v>
      </c>
      <c r="C31" s="2">
        <f t="shared" si="0"/>
        <v>18.5</v>
      </c>
      <c r="F31" s="2" t="s">
        <v>1128</v>
      </c>
      <c r="G31" s="2">
        <f t="shared" si="1"/>
        <v>4.000000000000005</v>
      </c>
    </row>
    <row r="32" spans="1:8" ht="12.75">
      <c r="A32" s="25" t="s">
        <v>1120</v>
      </c>
      <c r="B32" t="s">
        <v>1119</v>
      </c>
      <c r="C32" s="56">
        <f>SUM(C22:C31)</f>
        <v>72.5</v>
      </c>
      <c r="G32" s="25" t="s">
        <v>762</v>
      </c>
      <c r="H32" s="56">
        <f>SUM(G25:G31)</f>
        <v>508</v>
      </c>
    </row>
    <row r="33" spans="1:8" ht="12.75">
      <c r="A33" t="s">
        <v>1121</v>
      </c>
      <c r="C33" s="34">
        <f>(C22+C31)/2*10</f>
        <v>72.5</v>
      </c>
      <c r="F33" t="s">
        <v>1140</v>
      </c>
      <c r="H33" s="56">
        <f>H35*(1-I23^8)/(1-I23)-H35</f>
        <v>508.0000000000001</v>
      </c>
    </row>
    <row r="34" spans="2:6" ht="12.75">
      <c r="B34" s="155" t="s">
        <v>1113</v>
      </c>
      <c r="C34" s="56">
        <f>C26</f>
        <v>6</v>
      </c>
      <c r="F34" s="11" t="s">
        <v>1142</v>
      </c>
    </row>
    <row r="35" spans="5:8" ht="12.75">
      <c r="E35" t="s">
        <v>1143</v>
      </c>
      <c r="G35" s="155" t="s">
        <v>1127</v>
      </c>
      <c r="H35" s="56">
        <f>G25/I23</f>
        <v>511.9999999999999</v>
      </c>
    </row>
    <row r="36" spans="7:8" ht="12.75">
      <c r="G36" s="155" t="s">
        <v>1133</v>
      </c>
      <c r="H36" s="56">
        <f>G28</f>
        <v>32.00000000000002</v>
      </c>
    </row>
    <row r="37" spans="7:8" ht="12.75">
      <c r="G37" s="150"/>
      <c r="H37" s="24"/>
    </row>
    <row r="38" ht="12.75">
      <c r="A38" s="1" t="s">
        <v>763</v>
      </c>
    </row>
    <row r="39" spans="1:3" ht="16.5" thickBot="1">
      <c r="A39" s="680" t="s">
        <v>1363</v>
      </c>
      <c r="B39" s="680"/>
      <c r="C39" t="s">
        <v>313</v>
      </c>
    </row>
    <row r="40" spans="1:3" ht="18">
      <c r="A40" s="264"/>
      <c r="B40" s="264"/>
      <c r="C40" t="s">
        <v>314</v>
      </c>
    </row>
    <row r="41" spans="1:8" ht="12.75">
      <c r="A41" s="142"/>
      <c r="B41" s="159" t="s">
        <v>621</v>
      </c>
      <c r="C41" s="159"/>
      <c r="D41" s="159"/>
      <c r="E41" s="159"/>
      <c r="F41" s="159"/>
      <c r="G41" s="159"/>
      <c r="H41" s="159"/>
    </row>
    <row r="42" spans="1:8" ht="13.5" thickBot="1">
      <c r="A42" s="142"/>
      <c r="B42" s="263" t="s">
        <v>679</v>
      </c>
      <c r="C42" s="263"/>
      <c r="D42" s="263"/>
      <c r="E42" s="263"/>
      <c r="F42" s="263"/>
      <c r="G42" s="263"/>
      <c r="H42" s="263"/>
    </row>
    <row r="43" spans="1:7" ht="12.75">
      <c r="A43" s="1" t="s">
        <v>689</v>
      </c>
      <c r="B43" s="221" t="s">
        <v>680</v>
      </c>
      <c r="C43" s="10" t="s">
        <v>683</v>
      </c>
      <c r="E43" s="10" t="s">
        <v>684</v>
      </c>
      <c r="G43" s="10" t="s">
        <v>685</v>
      </c>
    </row>
    <row r="44" spans="1:6" ht="12.75">
      <c r="A44" s="142"/>
      <c r="B44" s="142"/>
      <c r="D44" s="10" t="s">
        <v>682</v>
      </c>
      <c r="F44" s="10" t="s">
        <v>681</v>
      </c>
    </row>
    <row r="45" spans="1:6" ht="12.75">
      <c r="A45" s="1" t="s">
        <v>686</v>
      </c>
      <c r="B45" s="142"/>
      <c r="D45" s="166" t="s">
        <v>688</v>
      </c>
      <c r="E45" s="166"/>
      <c r="F45" s="166"/>
    </row>
    <row r="46" spans="1:6" ht="13.5" thickBot="1">
      <c r="A46" s="142"/>
      <c r="B46" s="142"/>
      <c r="D46" s="265" t="s">
        <v>687</v>
      </c>
      <c r="E46" s="266"/>
      <c r="F46" s="266"/>
    </row>
    <row r="47" spans="1:3" ht="13.5" thickBot="1">
      <c r="A47" s="61" t="s">
        <v>690</v>
      </c>
      <c r="B47" s="268" t="s">
        <v>1467</v>
      </c>
      <c r="C47" s="269" t="s">
        <v>1363</v>
      </c>
    </row>
    <row r="48" spans="1:4" ht="9.75" customHeight="1">
      <c r="A48" s="592" t="s">
        <v>216</v>
      </c>
      <c r="B48" s="593">
        <v>1</v>
      </c>
      <c r="C48" s="593">
        <v>1</v>
      </c>
      <c r="D48" s="592"/>
    </row>
    <row r="49" spans="1:4" ht="9.75" customHeight="1">
      <c r="A49" s="592" t="s">
        <v>217</v>
      </c>
      <c r="B49" s="594">
        <v>2</v>
      </c>
      <c r="C49" s="599">
        <f>C48*B49</f>
        <v>2</v>
      </c>
      <c r="D49" s="592" t="s">
        <v>209</v>
      </c>
    </row>
    <row r="50" spans="1:4" ht="9.75" customHeight="1">
      <c r="A50" s="592" t="s">
        <v>639</v>
      </c>
      <c r="B50" s="594">
        <v>3</v>
      </c>
      <c r="C50" s="594">
        <f aca="true" t="shared" si="2" ref="C50:C63">C49*B50</f>
        <v>6</v>
      </c>
      <c r="D50" s="592" t="s">
        <v>210</v>
      </c>
    </row>
    <row r="51" spans="1:4" ht="10.5" customHeight="1" thickBot="1">
      <c r="A51" s="600" t="s">
        <v>774</v>
      </c>
      <c r="B51" s="594">
        <v>4</v>
      </c>
      <c r="C51" s="594">
        <f t="shared" si="2"/>
        <v>24</v>
      </c>
      <c r="D51" s="592" t="s">
        <v>211</v>
      </c>
    </row>
    <row r="52" spans="1:9" ht="10.5" customHeight="1">
      <c r="A52" s="598" t="s">
        <v>775</v>
      </c>
      <c r="B52" s="594">
        <v>5</v>
      </c>
      <c r="C52" s="594">
        <f t="shared" si="2"/>
        <v>120</v>
      </c>
      <c r="D52" s="592" t="s">
        <v>212</v>
      </c>
      <c r="F52" s="595" t="s">
        <v>764</v>
      </c>
      <c r="G52" s="591"/>
      <c r="H52" s="591"/>
      <c r="I52" s="591"/>
    </row>
    <row r="53" spans="2:9" ht="10.5" customHeight="1">
      <c r="B53" s="594">
        <v>6</v>
      </c>
      <c r="C53" s="594">
        <f t="shared" si="2"/>
        <v>720</v>
      </c>
      <c r="D53" s="592" t="s">
        <v>213</v>
      </c>
      <c r="F53" s="591"/>
      <c r="G53" s="591"/>
      <c r="H53" s="591"/>
      <c r="I53" s="591"/>
    </row>
    <row r="54" spans="2:9" ht="10.5" customHeight="1">
      <c r="B54" s="594">
        <v>7</v>
      </c>
      <c r="C54" s="594">
        <f t="shared" si="2"/>
        <v>5040</v>
      </c>
      <c r="D54" s="592" t="s">
        <v>214</v>
      </c>
      <c r="F54" s="595" t="s">
        <v>765</v>
      </c>
      <c r="G54" s="591" t="s">
        <v>766</v>
      </c>
      <c r="H54" s="591"/>
      <c r="I54" s="591"/>
    </row>
    <row r="55" spans="2:9" ht="10.5" customHeight="1">
      <c r="B55" s="594">
        <v>8</v>
      </c>
      <c r="C55" s="594">
        <f t="shared" si="2"/>
        <v>40320</v>
      </c>
      <c r="D55" s="592" t="s">
        <v>215</v>
      </c>
      <c r="F55" s="595"/>
      <c r="G55" s="591" t="s">
        <v>767</v>
      </c>
      <c r="H55" s="591"/>
      <c r="I55" s="591"/>
    </row>
    <row r="56" spans="2:9" ht="10.5" customHeight="1">
      <c r="B56" s="594">
        <v>9</v>
      </c>
      <c r="C56" s="594">
        <f t="shared" si="2"/>
        <v>362880</v>
      </c>
      <c r="D56" s="592"/>
      <c r="F56" s="595"/>
      <c r="G56" s="591"/>
      <c r="H56" s="591"/>
      <c r="I56" s="591"/>
    </row>
    <row r="57" spans="2:9" ht="10.5" customHeight="1">
      <c r="B57" s="594">
        <v>10</v>
      </c>
      <c r="C57" s="594">
        <f t="shared" si="2"/>
        <v>3628800</v>
      </c>
      <c r="D57" s="592"/>
      <c r="F57" s="595" t="s">
        <v>770</v>
      </c>
      <c r="G57" s="597">
        <f>C54-C51</f>
        <v>5016</v>
      </c>
      <c r="H57" s="591"/>
      <c r="I57" s="591"/>
    </row>
    <row r="58" spans="2:9" ht="10.5" customHeight="1">
      <c r="B58" s="594">
        <v>11</v>
      </c>
      <c r="C58" s="594">
        <f t="shared" si="2"/>
        <v>39916800</v>
      </c>
      <c r="D58" s="592"/>
      <c r="F58" s="595"/>
      <c r="G58" s="591"/>
      <c r="H58" s="591"/>
      <c r="I58" s="591"/>
    </row>
    <row r="59" spans="2:9" ht="10.5" customHeight="1">
      <c r="B59" s="594">
        <v>12</v>
      </c>
      <c r="C59" s="594">
        <f t="shared" si="2"/>
        <v>479001600</v>
      </c>
      <c r="D59" s="592"/>
      <c r="F59" s="596" t="s">
        <v>768</v>
      </c>
      <c r="G59" s="591" t="s">
        <v>769</v>
      </c>
      <c r="H59" s="591"/>
      <c r="I59" s="591"/>
    </row>
    <row r="60" spans="2:9" ht="9.75" customHeight="1">
      <c r="B60" s="594">
        <v>13</v>
      </c>
      <c r="C60" s="594">
        <f t="shared" si="2"/>
        <v>6227020800</v>
      </c>
      <c r="D60" s="592"/>
      <c r="F60" s="591"/>
      <c r="G60" s="591"/>
      <c r="H60" s="591"/>
      <c r="I60" s="591"/>
    </row>
    <row r="61" spans="2:9" ht="9.75" customHeight="1">
      <c r="B61" s="594">
        <v>14</v>
      </c>
      <c r="C61" s="594">
        <f t="shared" si="2"/>
        <v>87178291200</v>
      </c>
      <c r="D61" s="592"/>
      <c r="F61" s="591"/>
      <c r="G61" s="591"/>
      <c r="H61" s="591"/>
      <c r="I61" s="591"/>
    </row>
    <row r="62" spans="2:9" ht="9.75" customHeight="1">
      <c r="B62" s="594">
        <v>15</v>
      </c>
      <c r="C62" s="594">
        <f t="shared" si="2"/>
        <v>1307674368000</v>
      </c>
      <c r="D62" s="592"/>
      <c r="F62" s="591"/>
      <c r="G62" s="591"/>
      <c r="H62" s="591"/>
      <c r="I62" s="591"/>
    </row>
    <row r="63" spans="2:4" ht="9.75" customHeight="1">
      <c r="B63" s="594">
        <v>16</v>
      </c>
      <c r="C63" s="594">
        <f t="shared" si="2"/>
        <v>20922789888000</v>
      </c>
      <c r="D63" s="592"/>
    </row>
  </sheetData>
  <mergeCells count="3">
    <mergeCell ref="B19:C19"/>
    <mergeCell ref="E2:G2"/>
    <mergeCell ref="A39:B39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/>
  <dimension ref="A1:H26"/>
  <sheetViews>
    <sheetView workbookViewId="0" topLeftCell="A1">
      <selection activeCell="G15" sqref="G15"/>
    </sheetView>
  </sheetViews>
  <sheetFormatPr defaultColWidth="9.00390625" defaultRowHeight="12.75"/>
  <cols>
    <col min="1" max="1" width="11.00390625" style="0" customWidth="1"/>
    <col min="2" max="2" width="7.375" style="0" customWidth="1"/>
    <col min="3" max="3" width="14.875" style="0" customWidth="1"/>
  </cols>
  <sheetData>
    <row r="1" spans="1:3" ht="18.75" thickBot="1">
      <c r="A1" s="681" t="s">
        <v>1363</v>
      </c>
      <c r="B1" s="681"/>
      <c r="C1" t="s">
        <v>313</v>
      </c>
    </row>
    <row r="2" spans="1:3" ht="12.75" customHeight="1">
      <c r="A2" s="264"/>
      <c r="B2" s="264"/>
      <c r="C2" t="s">
        <v>314</v>
      </c>
    </row>
    <row r="3" spans="1:8" ht="12.75">
      <c r="A3" s="142"/>
      <c r="B3" s="159" t="s">
        <v>621</v>
      </c>
      <c r="C3" s="159"/>
      <c r="D3" s="159"/>
      <c r="E3" s="159"/>
      <c r="F3" s="159"/>
      <c r="G3" s="159"/>
      <c r="H3" s="159"/>
    </row>
    <row r="4" spans="1:8" ht="13.5" thickBot="1">
      <c r="A4" s="142"/>
      <c r="B4" s="263" t="s">
        <v>679</v>
      </c>
      <c r="C4" s="263"/>
      <c r="D4" s="263"/>
      <c r="E4" s="263"/>
      <c r="F4" s="263"/>
      <c r="G4" s="263"/>
      <c r="H4" s="263"/>
    </row>
    <row r="5" spans="1:7" ht="12.75">
      <c r="A5" s="1" t="s">
        <v>689</v>
      </c>
      <c r="B5" s="221" t="s">
        <v>680</v>
      </c>
      <c r="C5" s="10" t="s">
        <v>683</v>
      </c>
      <c r="E5" s="10" t="s">
        <v>684</v>
      </c>
      <c r="G5" s="10" t="s">
        <v>685</v>
      </c>
    </row>
    <row r="6" spans="1:6" ht="12.75">
      <c r="A6" s="142"/>
      <c r="B6" s="142"/>
      <c r="D6" s="10" t="s">
        <v>682</v>
      </c>
      <c r="F6" s="10" t="s">
        <v>681</v>
      </c>
    </row>
    <row r="7" spans="1:6" ht="12.75">
      <c r="A7" s="1" t="s">
        <v>686</v>
      </c>
      <c r="B7" s="142"/>
      <c r="D7" s="166" t="s">
        <v>688</v>
      </c>
      <c r="E7" s="166"/>
      <c r="F7" s="166"/>
    </row>
    <row r="8" spans="1:6" ht="13.5" thickBot="1">
      <c r="A8" s="142"/>
      <c r="B8" s="142"/>
      <c r="D8" s="265" t="s">
        <v>687</v>
      </c>
      <c r="E8" s="266"/>
      <c r="F8" s="266"/>
    </row>
    <row r="9" spans="1:3" ht="13.5" thickBot="1">
      <c r="A9" s="61" t="s">
        <v>690</v>
      </c>
      <c r="B9" s="268" t="s">
        <v>1467</v>
      </c>
      <c r="C9" s="269" t="s">
        <v>1363</v>
      </c>
    </row>
    <row r="10" spans="1:3" ht="12.75">
      <c r="A10" t="s">
        <v>216</v>
      </c>
      <c r="B10" s="158">
        <v>1</v>
      </c>
      <c r="C10" s="158">
        <v>1</v>
      </c>
    </row>
    <row r="11" spans="1:4" ht="12.75">
      <c r="A11" t="s">
        <v>217</v>
      </c>
      <c r="B11" s="56">
        <v>2</v>
      </c>
      <c r="C11" s="56">
        <f>C10*B11</f>
        <v>2</v>
      </c>
      <c r="D11" t="s">
        <v>209</v>
      </c>
    </row>
    <row r="12" spans="1:4" ht="12.75">
      <c r="A12" t="s">
        <v>639</v>
      </c>
      <c r="B12" s="56">
        <v>3</v>
      </c>
      <c r="C12" s="56">
        <f aca="true" t="shared" si="0" ref="C12:C25">C11*B12</f>
        <v>6</v>
      </c>
      <c r="D12" t="s">
        <v>210</v>
      </c>
    </row>
    <row r="13" spans="1:4" ht="13.5" thickBot="1">
      <c r="A13" s="267" t="s">
        <v>315</v>
      </c>
      <c r="B13" s="56">
        <v>4</v>
      </c>
      <c r="C13" s="56">
        <f t="shared" si="0"/>
        <v>24</v>
      </c>
      <c r="D13" t="s">
        <v>211</v>
      </c>
    </row>
    <row r="14" spans="2:4" ht="12.75">
      <c r="B14" s="56">
        <v>5</v>
      </c>
      <c r="C14" s="56">
        <f t="shared" si="0"/>
        <v>120</v>
      </c>
      <c r="D14" t="s">
        <v>212</v>
      </c>
    </row>
    <row r="15" spans="2:4" ht="12.75">
      <c r="B15" s="56">
        <v>6</v>
      </c>
      <c r="C15" s="56">
        <f t="shared" si="0"/>
        <v>720</v>
      </c>
      <c r="D15" t="s">
        <v>213</v>
      </c>
    </row>
    <row r="16" spans="2:4" ht="12.75">
      <c r="B16" s="56">
        <v>7</v>
      </c>
      <c r="C16" s="56">
        <f t="shared" si="0"/>
        <v>5040</v>
      </c>
      <c r="D16" t="s">
        <v>214</v>
      </c>
    </row>
    <row r="17" spans="2:4" ht="12.75">
      <c r="B17" s="56">
        <v>8</v>
      </c>
      <c r="C17" s="56">
        <f t="shared" si="0"/>
        <v>40320</v>
      </c>
      <c r="D17" t="s">
        <v>215</v>
      </c>
    </row>
    <row r="18" spans="2:8" ht="15">
      <c r="B18" s="56">
        <v>9</v>
      </c>
      <c r="C18" s="56">
        <f t="shared" si="0"/>
        <v>362880</v>
      </c>
      <c r="E18" s="587" t="s">
        <v>764</v>
      </c>
      <c r="F18" s="591"/>
      <c r="G18" s="591"/>
      <c r="H18" s="591"/>
    </row>
    <row r="19" spans="2:8" ht="12.75">
      <c r="B19" s="56">
        <v>10</v>
      </c>
      <c r="C19" s="56">
        <f t="shared" si="0"/>
        <v>3628800</v>
      </c>
      <c r="E19" s="591"/>
      <c r="F19" s="591"/>
      <c r="G19" s="591"/>
      <c r="H19" s="591"/>
    </row>
    <row r="20" spans="2:8" ht="12.75">
      <c r="B20" s="56">
        <v>11</v>
      </c>
      <c r="C20" s="56">
        <f t="shared" si="0"/>
        <v>39916800</v>
      </c>
      <c r="E20" s="595" t="s">
        <v>765</v>
      </c>
      <c r="F20" s="591" t="s">
        <v>771</v>
      </c>
      <c r="G20" s="591"/>
      <c r="H20" s="591"/>
    </row>
    <row r="21" spans="2:8" ht="12.75">
      <c r="B21" s="56">
        <v>12</v>
      </c>
      <c r="C21" s="56">
        <f t="shared" si="0"/>
        <v>479001600</v>
      </c>
      <c r="E21" s="595"/>
      <c r="F21" s="591" t="s">
        <v>772</v>
      </c>
      <c r="G21" s="591"/>
      <c r="H21" s="591"/>
    </row>
    <row r="22" spans="2:8" ht="12.75">
      <c r="B22" s="56">
        <v>13</v>
      </c>
      <c r="C22" s="56">
        <f t="shared" si="0"/>
        <v>6227020800</v>
      </c>
      <c r="E22" s="595"/>
      <c r="F22" s="591"/>
      <c r="G22" s="591"/>
      <c r="H22" s="591"/>
    </row>
    <row r="23" spans="2:8" ht="12.75">
      <c r="B23" s="56">
        <v>14</v>
      </c>
      <c r="C23" s="56">
        <f t="shared" si="0"/>
        <v>87178291200</v>
      </c>
      <c r="E23" s="595" t="s">
        <v>770</v>
      </c>
      <c r="F23" s="591">
        <f>C16-C13</f>
        <v>5016</v>
      </c>
      <c r="G23" s="591"/>
      <c r="H23" s="591"/>
    </row>
    <row r="24" spans="2:8" ht="12.75">
      <c r="B24" s="56">
        <v>15</v>
      </c>
      <c r="C24" s="56">
        <f t="shared" si="0"/>
        <v>1307674368000</v>
      </c>
      <c r="E24" s="595"/>
      <c r="F24" s="591"/>
      <c r="G24" s="591"/>
      <c r="H24" s="591"/>
    </row>
    <row r="25" spans="2:8" ht="12.75">
      <c r="B25" s="56">
        <v>16</v>
      </c>
      <c r="C25" s="56">
        <f t="shared" si="0"/>
        <v>20922789888000</v>
      </c>
      <c r="E25" s="595" t="s">
        <v>768</v>
      </c>
      <c r="F25" s="591" t="s">
        <v>773</v>
      </c>
      <c r="G25" s="591"/>
      <c r="H25" s="591"/>
    </row>
    <row r="26" spans="2:3" ht="12.75">
      <c r="B26" s="56"/>
      <c r="C26" s="56"/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7"/>
  <dimension ref="A1:E28"/>
  <sheetViews>
    <sheetView zoomScale="75" zoomScaleNormal="75" workbookViewId="0" topLeftCell="A1">
      <selection activeCell="A1" sqref="A1:E29"/>
    </sheetView>
  </sheetViews>
  <sheetFormatPr defaultColWidth="9.00390625" defaultRowHeight="12.75"/>
  <cols>
    <col min="1" max="1" width="15.375" style="0" customWidth="1"/>
    <col min="2" max="2" width="17.375" style="0" customWidth="1"/>
    <col min="3" max="3" width="18.25390625" style="0" customWidth="1"/>
    <col min="4" max="4" width="18.125" style="0" customWidth="1"/>
    <col min="5" max="5" width="19.375" style="0" customWidth="1"/>
  </cols>
  <sheetData>
    <row r="1" spans="1:5" ht="36.75">
      <c r="A1" s="682" t="s">
        <v>907</v>
      </c>
      <c r="B1" s="682"/>
      <c r="C1" s="682"/>
      <c r="D1" s="682"/>
      <c r="E1" s="682"/>
    </row>
    <row r="2" spans="1:5" ht="18">
      <c r="A2" s="273" t="s">
        <v>650</v>
      </c>
      <c r="B2" s="274" t="s">
        <v>651</v>
      </c>
      <c r="C2" s="274" t="s">
        <v>652</v>
      </c>
      <c r="D2" s="275" t="s">
        <v>653</v>
      </c>
      <c r="E2" s="275" t="s">
        <v>654</v>
      </c>
    </row>
    <row r="3" spans="1:5" ht="12.75">
      <c r="A3" s="218"/>
      <c r="B3" s="207"/>
      <c r="C3" s="207"/>
      <c r="D3" s="207"/>
      <c r="E3" s="381"/>
    </row>
    <row r="4" spans="1:5" ht="12.75">
      <c r="A4" s="276" t="s">
        <v>655</v>
      </c>
      <c r="B4" s="278" t="s">
        <v>656</v>
      </c>
      <c r="C4" s="606" t="s">
        <v>659</v>
      </c>
      <c r="D4" s="229" t="s">
        <v>660</v>
      </c>
      <c r="E4" s="276" t="s">
        <v>661</v>
      </c>
    </row>
    <row r="5" spans="1:5" ht="12.75">
      <c r="A5" s="276" t="s">
        <v>662</v>
      </c>
      <c r="B5" s="278" t="s">
        <v>663</v>
      </c>
      <c r="C5" s="276" t="s">
        <v>664</v>
      </c>
      <c r="D5" s="229" t="s">
        <v>665</v>
      </c>
      <c r="E5" s="276"/>
    </row>
    <row r="6" spans="1:5" ht="12.75">
      <c r="A6" s="276" t="s">
        <v>666</v>
      </c>
      <c r="B6" s="278" t="s">
        <v>667</v>
      </c>
      <c r="C6" s="277" t="s">
        <v>668</v>
      </c>
      <c r="D6" s="229"/>
      <c r="E6" s="276"/>
    </row>
    <row r="7" spans="1:5" ht="12.75">
      <c r="A7" s="276" t="s">
        <v>669</v>
      </c>
      <c r="B7" s="278" t="s">
        <v>670</v>
      </c>
      <c r="C7" s="276" t="s">
        <v>668</v>
      </c>
      <c r="D7" s="229"/>
      <c r="E7" s="276"/>
    </row>
    <row r="8" spans="1:5" ht="12.75">
      <c r="A8" s="276" t="s">
        <v>671</v>
      </c>
      <c r="B8" s="278" t="s">
        <v>672</v>
      </c>
      <c r="C8" s="276"/>
      <c r="D8" s="229"/>
      <c r="E8" s="276"/>
    </row>
    <row r="9" spans="1:5" ht="12.75">
      <c r="A9" s="276" t="s">
        <v>673</v>
      </c>
      <c r="B9" s="229"/>
      <c r="C9" s="276"/>
      <c r="D9" s="229"/>
      <c r="E9" s="276"/>
    </row>
    <row r="10" spans="1:5" ht="12.75">
      <c r="A10" s="276" t="s">
        <v>674</v>
      </c>
      <c r="B10" s="278" t="s">
        <v>675</v>
      </c>
      <c r="C10" s="276" t="s">
        <v>668</v>
      </c>
      <c r="D10" s="229"/>
      <c r="E10" s="276"/>
    </row>
    <row r="11" spans="1:5" ht="12.75">
      <c r="A11" s="142"/>
      <c r="B11" s="142"/>
      <c r="C11" s="142"/>
      <c r="D11" s="142"/>
      <c r="E11" s="142"/>
    </row>
    <row r="12" spans="1:5" ht="14.25">
      <c r="A12" s="684" t="s">
        <v>624</v>
      </c>
      <c r="B12" s="683" t="s">
        <v>441</v>
      </c>
      <c r="C12" s="683"/>
      <c r="D12" s="683"/>
      <c r="E12" s="683"/>
    </row>
    <row r="13" spans="1:5" ht="15">
      <c r="A13" s="684"/>
      <c r="B13" s="683" t="s">
        <v>908</v>
      </c>
      <c r="C13" s="683"/>
      <c r="D13" s="683"/>
      <c r="E13" s="683"/>
    </row>
    <row r="14" spans="1:5" ht="30.75" customHeight="1">
      <c r="A14" s="684"/>
      <c r="B14" s="142"/>
      <c r="C14" s="142"/>
      <c r="D14" s="142"/>
      <c r="E14" s="142"/>
    </row>
    <row r="15" spans="1:5" ht="12.75">
      <c r="A15" s="142" t="s">
        <v>625</v>
      </c>
      <c r="B15" s="142"/>
      <c r="C15" s="142"/>
      <c r="D15" s="142"/>
      <c r="E15" s="142"/>
    </row>
    <row r="16" spans="1:5" ht="12.75">
      <c r="A16" s="142"/>
      <c r="B16" s="142" t="s">
        <v>442</v>
      </c>
      <c r="C16" s="142"/>
      <c r="D16" s="142"/>
      <c r="E16" s="142"/>
    </row>
    <row r="17" spans="1:5" ht="12.75">
      <c r="A17" s="142"/>
      <c r="B17" s="142"/>
      <c r="C17" s="142"/>
      <c r="D17" s="142"/>
      <c r="E17" s="142"/>
    </row>
    <row r="18" spans="1:5" ht="12.75">
      <c r="A18" s="142"/>
      <c r="B18" s="132" t="s">
        <v>710</v>
      </c>
      <c r="C18" s="198"/>
      <c r="D18" s="142"/>
      <c r="E18" s="142"/>
    </row>
    <row r="19" spans="1:5" ht="12.75">
      <c r="A19" s="142"/>
      <c r="B19" s="142" t="s">
        <v>443</v>
      </c>
      <c r="C19" s="142"/>
      <c r="D19" s="142"/>
      <c r="E19" s="142"/>
    </row>
    <row r="20" spans="1:5" ht="12.75">
      <c r="A20" s="142"/>
      <c r="B20" s="142" t="s">
        <v>622</v>
      </c>
      <c r="C20" s="142"/>
      <c r="D20" s="142"/>
      <c r="E20" s="142"/>
    </row>
    <row r="21" spans="1:5" ht="12.75">
      <c r="A21" s="142"/>
      <c r="B21" s="142" t="s">
        <v>1144</v>
      </c>
      <c r="C21" s="142"/>
      <c r="D21" s="142"/>
      <c r="E21" s="142"/>
    </row>
    <row r="22" spans="1:5" ht="12.75">
      <c r="A22" s="279" t="s">
        <v>703</v>
      </c>
      <c r="B22" s="280"/>
      <c r="C22" s="280"/>
      <c r="D22" s="142"/>
      <c r="E22" s="142"/>
    </row>
    <row r="23" spans="1:5" ht="12.75">
      <c r="A23" s="281" t="s">
        <v>704</v>
      </c>
      <c r="B23" s="193"/>
      <c r="C23" s="193"/>
      <c r="D23" s="142"/>
      <c r="E23" s="142"/>
    </row>
    <row r="24" spans="1:5" ht="12.75">
      <c r="A24" s="193" t="s">
        <v>705</v>
      </c>
      <c r="B24" s="193"/>
      <c r="C24" s="193"/>
      <c r="D24" s="142"/>
      <c r="E24" s="142"/>
    </row>
    <row r="25" spans="1:5" ht="12.75">
      <c r="A25" s="193" t="s">
        <v>706</v>
      </c>
      <c r="B25" s="193"/>
      <c r="C25" s="193"/>
      <c r="D25" s="142"/>
      <c r="E25" s="142"/>
    </row>
    <row r="26" spans="1:5" ht="12.75">
      <c r="A26" s="193" t="s">
        <v>707</v>
      </c>
      <c r="B26" s="193"/>
      <c r="C26" s="193"/>
      <c r="D26" s="142"/>
      <c r="E26" s="142"/>
    </row>
    <row r="27" spans="1:5" ht="12.75">
      <c r="A27" s="193" t="s">
        <v>708</v>
      </c>
      <c r="B27" s="193"/>
      <c r="C27" s="193"/>
      <c r="D27" s="142"/>
      <c r="E27" s="142"/>
    </row>
    <row r="28" spans="1:5" ht="12.75">
      <c r="A28" s="193" t="s">
        <v>709</v>
      </c>
      <c r="B28" s="193"/>
      <c r="C28" s="193"/>
      <c r="D28" s="142"/>
      <c r="E28" s="142"/>
    </row>
  </sheetData>
  <mergeCells count="4">
    <mergeCell ref="A1:E1"/>
    <mergeCell ref="B12:E12"/>
    <mergeCell ref="B13:E13"/>
    <mergeCell ref="A12:A14"/>
  </mergeCells>
  <hyperlinks>
    <hyperlink ref="B7" r:id="rId1" display="Виды четырехугольников"/>
    <hyperlink ref="B8" r:id="rId2" display="Виды окружностей"/>
    <hyperlink ref="B6" r:id="rId3" display="Виды треугольников"/>
    <hyperlink ref="B10" r:id="rId4" display="Виды многоугольников"/>
    <hyperlink ref="B4" r:id="rId5" display="Виды линий"/>
    <hyperlink ref="B5" r:id="rId6" display="Виды углов"/>
    <hyperlink ref="C6" r:id="rId7" display="стороны, вершины и углы"/>
    <hyperlink ref="C4" location="План!A1" display="точки"/>
    <hyperlink ref="A23" r:id="rId8" display="Вернуться в Пособие"/>
  </hyperlink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52"/>
  <sheetViews>
    <sheetView workbookViewId="0" topLeftCell="A13">
      <selection activeCell="C6" sqref="C6:F6"/>
    </sheetView>
  </sheetViews>
  <sheetFormatPr defaultColWidth="9.00390625" defaultRowHeight="12.75"/>
  <cols>
    <col min="4" max="5" width="9.875" style="0" bestFit="1" customWidth="1"/>
  </cols>
  <sheetData>
    <row r="1" ht="12.75">
      <c r="H1" s="1" t="s">
        <v>10</v>
      </c>
    </row>
    <row r="2" spans="1:9" ht="15.75">
      <c r="A2" s="142"/>
      <c r="B2" s="116" t="s">
        <v>1466</v>
      </c>
      <c r="C2" s="142"/>
      <c r="D2" s="142"/>
      <c r="E2" s="142"/>
      <c r="F2" s="142"/>
      <c r="G2" s="142"/>
      <c r="H2" s="142"/>
      <c r="I2" s="142"/>
    </row>
    <row r="3" spans="1:9" ht="15.75">
      <c r="A3" s="142"/>
      <c r="B3" s="116" t="s">
        <v>657</v>
      </c>
      <c r="C3" s="142"/>
      <c r="D3" s="142"/>
      <c r="E3" s="142"/>
      <c r="F3" s="142"/>
      <c r="G3" s="142"/>
      <c r="H3" s="142"/>
      <c r="I3" s="142"/>
    </row>
    <row r="4" spans="1:9" ht="16.5" thickBot="1">
      <c r="A4" s="143" t="s">
        <v>514</v>
      </c>
      <c r="B4" s="142"/>
      <c r="C4" s="144"/>
      <c r="D4" s="144"/>
      <c r="E4" s="144"/>
      <c r="F4" s="144"/>
      <c r="G4" s="144"/>
      <c r="H4" s="144"/>
      <c r="I4" s="144"/>
    </row>
    <row r="5" spans="1:9" ht="13.5" thickTop="1">
      <c r="A5" s="145" t="s">
        <v>515</v>
      </c>
      <c r="B5" s="146" t="s">
        <v>516</v>
      </c>
      <c r="C5" s="146" t="s">
        <v>517</v>
      </c>
      <c r="D5" s="146" t="s">
        <v>518</v>
      </c>
      <c r="E5" s="146" t="s">
        <v>519</v>
      </c>
      <c r="F5" s="146" t="s">
        <v>520</v>
      </c>
      <c r="G5" s="147" t="s">
        <v>521</v>
      </c>
      <c r="H5" s="146" t="s">
        <v>65</v>
      </c>
      <c r="I5" s="148" t="s">
        <v>522</v>
      </c>
    </row>
    <row r="6" spans="1:9" ht="12.75">
      <c r="A6" s="149"/>
      <c r="B6" s="150" t="s">
        <v>523</v>
      </c>
      <c r="C6" s="150"/>
      <c r="D6" s="150"/>
      <c r="E6" s="150"/>
      <c r="F6" s="150"/>
      <c r="G6" s="150" t="s">
        <v>524</v>
      </c>
      <c r="H6" s="150" t="s">
        <v>525</v>
      </c>
      <c r="I6" s="151" t="s">
        <v>526</v>
      </c>
    </row>
    <row r="7" spans="1:9" ht="12.75">
      <c r="A7" s="149"/>
      <c r="B7" s="150" t="s">
        <v>527</v>
      </c>
      <c r="C7" s="150" t="s">
        <v>516</v>
      </c>
      <c r="D7" s="150" t="s">
        <v>515</v>
      </c>
      <c r="E7" s="150" t="s">
        <v>516</v>
      </c>
      <c r="F7" s="150" t="s">
        <v>516</v>
      </c>
      <c r="G7" s="150" t="s">
        <v>528</v>
      </c>
      <c r="H7" s="150" t="s">
        <v>529</v>
      </c>
      <c r="I7" s="151"/>
    </row>
    <row r="8" spans="1:9" ht="12.75">
      <c r="A8" s="21" t="s">
        <v>530</v>
      </c>
      <c r="B8" s="22" t="s">
        <v>531</v>
      </c>
      <c r="C8" s="22"/>
      <c r="D8" s="55" t="s">
        <v>532</v>
      </c>
      <c r="E8" s="55" t="s">
        <v>538</v>
      </c>
      <c r="F8" s="22"/>
      <c r="G8" s="22"/>
      <c r="H8" s="22"/>
      <c r="I8" s="23"/>
    </row>
    <row r="9" spans="1:9" ht="12.75">
      <c r="A9" s="21" t="s">
        <v>539</v>
      </c>
      <c r="B9" s="22" t="s">
        <v>539</v>
      </c>
      <c r="C9" s="22"/>
      <c r="D9" s="55" t="s">
        <v>540</v>
      </c>
      <c r="E9" s="22"/>
      <c r="F9" s="22"/>
      <c r="G9" s="22"/>
      <c r="H9" s="22"/>
      <c r="I9" s="23"/>
    </row>
    <row r="10" spans="1:9" ht="12.75">
      <c r="A10" s="2">
        <v>5</v>
      </c>
      <c r="B10" s="2" t="s">
        <v>541</v>
      </c>
      <c r="C10" s="130">
        <v>0.56</v>
      </c>
      <c r="D10" s="152">
        <v>32551</v>
      </c>
      <c r="E10" s="134">
        <v>0.5159722222222222</v>
      </c>
      <c r="F10" s="135" t="s">
        <v>542</v>
      </c>
      <c r="G10" s="136">
        <v>1203</v>
      </c>
      <c r="H10" s="137">
        <v>239990</v>
      </c>
      <c r="I10" s="5">
        <v>622052</v>
      </c>
    </row>
    <row r="11" spans="1:9" ht="12.75">
      <c r="A11" s="2">
        <v>-4</v>
      </c>
      <c r="B11" s="2" t="s">
        <v>543</v>
      </c>
      <c r="C11" s="130">
        <v>3.56</v>
      </c>
      <c r="D11" s="138">
        <v>36861</v>
      </c>
      <c r="E11" s="139">
        <v>0.3334143518518518</v>
      </c>
      <c r="F11" s="2">
        <v>0.0153</v>
      </c>
      <c r="G11" s="136">
        <v>231531</v>
      </c>
      <c r="H11" s="137">
        <v>320707</v>
      </c>
      <c r="I11" s="5">
        <v>620003</v>
      </c>
    </row>
    <row r="12" spans="1:9" ht="12.75">
      <c r="A12" s="2">
        <v>0</v>
      </c>
      <c r="B12" s="138" t="s">
        <v>544</v>
      </c>
      <c r="C12" s="140">
        <v>4</v>
      </c>
      <c r="D12" s="138">
        <v>35999</v>
      </c>
      <c r="E12" s="153"/>
      <c r="F12" s="2"/>
      <c r="G12" s="136">
        <v>34</v>
      </c>
      <c r="H12" s="154" t="s">
        <v>545</v>
      </c>
      <c r="I12" s="5">
        <v>132089</v>
      </c>
    </row>
    <row r="13" spans="1:9" ht="12.75">
      <c r="A13" s="21"/>
      <c r="B13" s="24" t="s">
        <v>676</v>
      </c>
      <c r="C13" s="24"/>
      <c r="D13" s="24"/>
      <c r="E13" s="24"/>
      <c r="F13" s="24"/>
      <c r="G13" s="24"/>
      <c r="H13" s="22"/>
      <c r="I13" s="23"/>
    </row>
    <row r="14" spans="1:9" ht="12.75">
      <c r="A14" s="21"/>
      <c r="B14" s="22"/>
      <c r="C14" s="29" t="s">
        <v>546</v>
      </c>
      <c r="D14" s="29"/>
      <c r="E14" s="29"/>
      <c r="F14" s="29"/>
      <c r="G14" s="29"/>
      <c r="H14" s="29"/>
      <c r="I14" s="23"/>
    </row>
    <row r="15" spans="1:9" ht="14.25">
      <c r="A15" s="21" t="s">
        <v>678</v>
      </c>
      <c r="B15" s="22"/>
      <c r="C15" s="22" t="s">
        <v>760</v>
      </c>
      <c r="D15" s="22"/>
      <c r="E15" s="22"/>
      <c r="F15" s="22"/>
      <c r="G15" s="22"/>
      <c r="H15" s="22"/>
      <c r="I15" s="23"/>
    </row>
    <row r="16" spans="1:9" ht="14.25">
      <c r="A16" s="28" t="s">
        <v>677</v>
      </c>
      <c r="B16" s="29"/>
      <c r="C16" s="29" t="s">
        <v>547</v>
      </c>
      <c r="D16" s="29"/>
      <c r="E16" s="29"/>
      <c r="F16" s="29"/>
      <c r="G16" s="29" t="s">
        <v>548</v>
      </c>
      <c r="H16" s="29"/>
      <c r="I16" s="30"/>
    </row>
    <row r="18" spans="1:7" ht="16.5" thickBot="1">
      <c r="A18" s="143" t="s">
        <v>606</v>
      </c>
      <c r="B18" s="13"/>
      <c r="C18" s="13"/>
      <c r="D18" s="13"/>
      <c r="E18" s="13"/>
      <c r="F18" s="13"/>
      <c r="G18" s="13"/>
    </row>
    <row r="19" ht="13.5" thickTop="1"/>
    <row r="20" spans="1:2" ht="12.75">
      <c r="A20" s="11">
        <v>1</v>
      </c>
      <c r="B20" s="9" t="s">
        <v>1575</v>
      </c>
    </row>
    <row r="21" spans="1:2" ht="12.75">
      <c r="A21" s="11">
        <v>2</v>
      </c>
      <c r="B21" s="9" t="s">
        <v>1576</v>
      </c>
    </row>
    <row r="22" spans="1:2" ht="12.75">
      <c r="A22" s="11">
        <v>3</v>
      </c>
      <c r="B22" s="9" t="s">
        <v>1577</v>
      </c>
    </row>
    <row r="23" spans="1:2" ht="12.75">
      <c r="A23" s="11">
        <v>4</v>
      </c>
      <c r="B23" s="9" t="s">
        <v>0</v>
      </c>
    </row>
    <row r="24" spans="1:2" ht="12.75">
      <c r="A24" s="11">
        <v>5</v>
      </c>
      <c r="B24" s="9" t="s">
        <v>553</v>
      </c>
    </row>
    <row r="26" spans="1:9" ht="16.5" thickBot="1">
      <c r="A26" s="143" t="s">
        <v>554</v>
      </c>
      <c r="B26" s="13"/>
      <c r="C26" s="13"/>
      <c r="D26" s="13"/>
      <c r="E26" s="13"/>
      <c r="F26" s="13"/>
      <c r="G26" s="13"/>
      <c r="H26" s="13"/>
      <c r="I26" s="13"/>
    </row>
    <row r="27" ht="13.5" thickTop="1"/>
    <row r="28" spans="1:4" ht="12.75">
      <c r="A28" s="11">
        <v>1</v>
      </c>
      <c r="B28" s="1" t="s">
        <v>555</v>
      </c>
      <c r="D28" t="s">
        <v>1523</v>
      </c>
    </row>
    <row r="29" spans="1:4" ht="12.75">
      <c r="A29" s="11">
        <v>2</v>
      </c>
      <c r="B29" s="1" t="s">
        <v>556</v>
      </c>
      <c r="D29" t="s">
        <v>1524</v>
      </c>
    </row>
    <row r="30" spans="1:4" ht="12.75">
      <c r="A30" s="11"/>
      <c r="D30" t="s">
        <v>557</v>
      </c>
    </row>
    <row r="31" spans="1:4" ht="12.75">
      <c r="A31" s="11"/>
      <c r="D31" t="s">
        <v>558</v>
      </c>
    </row>
    <row r="32" spans="1:4" ht="12.75">
      <c r="A32" s="11"/>
      <c r="D32" t="s">
        <v>559</v>
      </c>
    </row>
    <row r="33" spans="1:4" ht="12.75">
      <c r="A33" s="11"/>
      <c r="D33" t="s">
        <v>560</v>
      </c>
    </row>
    <row r="34" spans="1:4" ht="12.75">
      <c r="A34" s="11"/>
      <c r="D34" t="s">
        <v>570</v>
      </c>
    </row>
    <row r="35" spans="1:6" ht="12.75">
      <c r="A35" s="11">
        <v>3</v>
      </c>
      <c r="B35" s="1" t="s">
        <v>571</v>
      </c>
      <c r="C35" s="9" t="s">
        <v>1</v>
      </c>
      <c r="E35" s="9"/>
      <c r="F35" t="s">
        <v>572</v>
      </c>
    </row>
    <row r="36" ht="12.75">
      <c r="C36" s="9" t="s">
        <v>573</v>
      </c>
    </row>
    <row r="37" spans="4:8" ht="12.75">
      <c r="D37" s="204" t="s">
        <v>607</v>
      </c>
      <c r="E37" s="541"/>
      <c r="F37" s="541"/>
      <c r="G37" s="541"/>
      <c r="H37" s="256"/>
    </row>
    <row r="38" ht="12.75">
      <c r="C38" s="9" t="s">
        <v>8</v>
      </c>
    </row>
    <row r="39" ht="12.75">
      <c r="C39" s="9" t="s">
        <v>574</v>
      </c>
    </row>
    <row r="40" spans="3:4" ht="12.75">
      <c r="C40" s="1" t="s">
        <v>575</v>
      </c>
      <c r="D40" t="s">
        <v>7</v>
      </c>
    </row>
    <row r="41" ht="12.75">
      <c r="C41" t="s">
        <v>576</v>
      </c>
    </row>
    <row r="42" ht="12.75">
      <c r="C42" t="s">
        <v>577</v>
      </c>
    </row>
    <row r="43" spans="2:9" ht="14.25">
      <c r="B43" s="56"/>
      <c r="C43" s="155" t="s">
        <v>578</v>
      </c>
      <c r="D43" s="155" t="s">
        <v>579</v>
      </c>
      <c r="E43" s="155" t="s">
        <v>580</v>
      </c>
      <c r="F43" s="155" t="s">
        <v>581</v>
      </c>
      <c r="G43" s="155" t="s">
        <v>582</v>
      </c>
      <c r="H43" s="155" t="s">
        <v>583</v>
      </c>
      <c r="I43" s="156" t="s">
        <v>9</v>
      </c>
    </row>
    <row r="44" spans="2:9" ht="12.75">
      <c r="B44" s="56">
        <v>1</v>
      </c>
      <c r="C44" s="5"/>
      <c r="D44" s="5"/>
      <c r="E44" s="5"/>
      <c r="F44" s="5"/>
      <c r="G44" s="5"/>
      <c r="H44" s="5"/>
      <c r="I44" s="57"/>
    </row>
    <row r="45" spans="2:8" ht="12.75">
      <c r="B45" s="56">
        <v>2</v>
      </c>
      <c r="C45" s="5"/>
      <c r="D45" s="543" t="s">
        <v>584</v>
      </c>
      <c r="E45" s="5"/>
      <c r="F45" s="56">
        <v>123456789</v>
      </c>
      <c r="G45" s="5"/>
      <c r="H45" s="5"/>
    </row>
    <row r="46" spans="2:8" ht="12.75">
      <c r="B46" s="56">
        <v>3</v>
      </c>
      <c r="C46" s="5"/>
      <c r="D46" s="5"/>
      <c r="E46" s="58" t="s">
        <v>2</v>
      </c>
      <c r="F46" s="58"/>
      <c r="G46" s="58"/>
      <c r="H46" s="5"/>
    </row>
    <row r="47" spans="2:8" ht="14.25">
      <c r="B47" s="542" t="s">
        <v>585</v>
      </c>
      <c r="C47" s="157" t="s">
        <v>1522</v>
      </c>
      <c r="D47" s="5"/>
      <c r="E47" s="58" t="s">
        <v>3</v>
      </c>
      <c r="G47" s="58"/>
      <c r="H47" s="58"/>
    </row>
    <row r="48" ht="12.75">
      <c r="C48" s="9" t="s">
        <v>586</v>
      </c>
    </row>
    <row r="49" ht="12.75">
      <c r="C49" s="9" t="s">
        <v>782</v>
      </c>
    </row>
    <row r="50" spans="3:4" ht="12.75">
      <c r="C50" s="9"/>
      <c r="D50" t="s">
        <v>4</v>
      </c>
    </row>
    <row r="51" ht="12.75">
      <c r="C51" t="s">
        <v>6</v>
      </c>
    </row>
    <row r="52" ht="12.75">
      <c r="C52" t="s">
        <v>5</v>
      </c>
    </row>
  </sheetData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6"/>
  <dimension ref="A3:D65"/>
  <sheetViews>
    <sheetView workbookViewId="0" topLeftCell="A1">
      <selection activeCell="K17" sqref="K17"/>
    </sheetView>
  </sheetViews>
  <sheetFormatPr defaultColWidth="9.00390625" defaultRowHeight="12.75"/>
  <sheetData>
    <row r="3" spans="1:4" ht="12.75">
      <c r="A3">
        <v>0</v>
      </c>
      <c r="B3">
        <f>SIN(A3)+COS(A3)</f>
        <v>1</v>
      </c>
      <c r="C3">
        <f>SIN(A3)*SIN(A3)</f>
        <v>0</v>
      </c>
      <c r="D3">
        <f>2*SIN(2*A3)</f>
        <v>0</v>
      </c>
    </row>
    <row r="4" spans="1:4" ht="12.75">
      <c r="A4">
        <v>0.1</v>
      </c>
      <c r="B4">
        <f aca="true" t="shared" si="0" ref="B4:B65">SIN(A4)+COS(A4)</f>
        <v>1.094837581924854</v>
      </c>
      <c r="C4">
        <f aca="true" t="shared" si="1" ref="C4:C45">SIN(A4)*SIN(A4)</f>
        <v>0.009966711079379185</v>
      </c>
      <c r="D4">
        <f aca="true" t="shared" si="2" ref="D4:D45">2*SIN(2*A4)</f>
        <v>0.39733866159012243</v>
      </c>
    </row>
    <row r="5" spans="1:4" ht="12.75">
      <c r="A5">
        <v>0.2</v>
      </c>
      <c r="B5">
        <f t="shared" si="0"/>
        <v>1.1787359086363027</v>
      </c>
      <c r="C5">
        <f t="shared" si="1"/>
        <v>0.039469502998557456</v>
      </c>
      <c r="D5">
        <f t="shared" si="2"/>
        <v>0.778836684617301</v>
      </c>
    </row>
    <row r="6" spans="1:4" ht="12.75">
      <c r="A6">
        <v>0.3</v>
      </c>
      <c r="B6">
        <f t="shared" si="0"/>
        <v>1.2508566957869456</v>
      </c>
      <c r="C6">
        <f t="shared" si="1"/>
        <v>0.08733219254516084</v>
      </c>
      <c r="D6">
        <f t="shared" si="2"/>
        <v>1.1292849467900707</v>
      </c>
    </row>
    <row r="7" spans="1:4" ht="12.75">
      <c r="A7">
        <v>0.4</v>
      </c>
      <c r="B7">
        <f t="shared" si="0"/>
        <v>1.3104793363115357</v>
      </c>
      <c r="C7">
        <f t="shared" si="1"/>
        <v>0.1516466453264173</v>
      </c>
      <c r="D7">
        <f t="shared" si="2"/>
        <v>1.4347121817990456</v>
      </c>
    </row>
    <row r="8" spans="1:4" ht="12.75">
      <c r="A8">
        <v>0.5</v>
      </c>
      <c r="B8">
        <f t="shared" si="0"/>
        <v>1.3570081004945758</v>
      </c>
      <c r="C8">
        <f t="shared" si="1"/>
        <v>0.22984884706593015</v>
      </c>
      <c r="D8">
        <f t="shared" si="2"/>
        <v>1.682941969615793</v>
      </c>
    </row>
    <row r="9" spans="1:4" ht="12.75">
      <c r="A9">
        <v>0.6</v>
      </c>
      <c r="B9">
        <f t="shared" si="0"/>
        <v>1.3899780883047137</v>
      </c>
      <c r="C9">
        <f t="shared" si="1"/>
        <v>0.31882112276166324</v>
      </c>
      <c r="D9">
        <f t="shared" si="2"/>
        <v>1.8640781719344526</v>
      </c>
    </row>
    <row r="10" spans="1:4" ht="12.75">
      <c r="A10">
        <v>0.7</v>
      </c>
      <c r="B10">
        <f t="shared" si="0"/>
        <v>1.4090598745221796</v>
      </c>
      <c r="C10">
        <f t="shared" si="1"/>
        <v>0.41501642854987947</v>
      </c>
      <c r="D10">
        <f t="shared" si="2"/>
        <v>1.9708994599769203</v>
      </c>
    </row>
    <row r="11" spans="1:4" ht="12.75">
      <c r="A11">
        <v>0.8</v>
      </c>
      <c r="B11">
        <f t="shared" si="0"/>
        <v>1.4140628002466882</v>
      </c>
      <c r="C11">
        <f t="shared" si="1"/>
        <v>0.5145997611506444</v>
      </c>
      <c r="D11">
        <f t="shared" si="2"/>
        <v>1.9991472060830102</v>
      </c>
    </row>
    <row r="12" spans="1:4" ht="12.75">
      <c r="A12">
        <v>0.9</v>
      </c>
      <c r="B12">
        <f t="shared" si="0"/>
        <v>1.4049368778981477</v>
      </c>
      <c r="C12">
        <f t="shared" si="1"/>
        <v>0.6136010473465435</v>
      </c>
      <c r="D12">
        <f t="shared" si="2"/>
        <v>1.9476952617563903</v>
      </c>
    </row>
    <row r="13" spans="1:4" ht="12.75">
      <c r="A13">
        <v>1</v>
      </c>
      <c r="B13">
        <f t="shared" si="0"/>
        <v>1.3817732906760363</v>
      </c>
      <c r="C13">
        <f t="shared" si="1"/>
        <v>0.7080734182735712</v>
      </c>
      <c r="D13">
        <f t="shared" si="2"/>
        <v>1.8185948536513634</v>
      </c>
    </row>
    <row r="14" spans="1:4" ht="12.75">
      <c r="A14">
        <v>1.1</v>
      </c>
      <c r="B14">
        <f t="shared" si="0"/>
        <v>1.3448034814870127</v>
      </c>
      <c r="C14">
        <f t="shared" si="1"/>
        <v>0.794250558627673</v>
      </c>
      <c r="D14">
        <f t="shared" si="2"/>
        <v>1.6169928076391802</v>
      </c>
    </row>
    <row r="15" spans="1:4" ht="12.75">
      <c r="A15">
        <v>1.2</v>
      </c>
      <c r="B15">
        <f t="shared" si="0"/>
        <v>1.2943968404439</v>
      </c>
      <c r="C15">
        <f t="shared" si="1"/>
        <v>0.8686968577706227</v>
      </c>
      <c r="D15">
        <f t="shared" si="2"/>
        <v>1.350926361102302</v>
      </c>
    </row>
    <row r="16" spans="1:4" ht="12.75">
      <c r="A16">
        <v>1.3</v>
      </c>
      <c r="B16">
        <f t="shared" si="0"/>
        <v>1.2310570140417803</v>
      </c>
      <c r="C16">
        <f t="shared" si="1"/>
        <v>0.9284443766844737</v>
      </c>
      <c r="D16">
        <f t="shared" si="2"/>
        <v>1.0310027436429283</v>
      </c>
    </row>
    <row r="17" spans="1:4" ht="12.75">
      <c r="A17">
        <v>1.4</v>
      </c>
      <c r="B17">
        <f t="shared" si="0"/>
        <v>1.155416872888701</v>
      </c>
      <c r="C17">
        <f t="shared" si="1"/>
        <v>0.971111170334329</v>
      </c>
      <c r="D17">
        <f t="shared" si="2"/>
        <v>0.6699763003118102</v>
      </c>
    </row>
    <row r="18" spans="1:4" ht="12.75">
      <c r="A18">
        <v>1.5</v>
      </c>
      <c r="B18">
        <f t="shared" si="0"/>
        <v>1.0682321882717574</v>
      </c>
      <c r="C18">
        <f t="shared" si="1"/>
        <v>0.9949962483002227</v>
      </c>
      <c r="D18">
        <f t="shared" si="2"/>
        <v>0.2822400161197344</v>
      </c>
    </row>
    <row r="19" spans="1:4" ht="12.75">
      <c r="A19">
        <v>1.6</v>
      </c>
      <c r="B19">
        <f t="shared" si="0"/>
        <v>0.9703740807402162</v>
      </c>
      <c r="C19">
        <f t="shared" si="1"/>
        <v>0.9991473878973764</v>
      </c>
      <c r="D19">
        <f t="shared" si="2"/>
        <v>-0.11674828685516017</v>
      </c>
    </row>
    <row r="20" spans="1:4" ht="12.75">
      <c r="A20">
        <v>1.7</v>
      </c>
      <c r="B20">
        <f t="shared" si="0"/>
        <v>0.8628203161569439</v>
      </c>
      <c r="C20">
        <f t="shared" si="1"/>
        <v>0.9833990962897304</v>
      </c>
      <c r="D20">
        <f t="shared" si="2"/>
        <v>-0.5110822040536624</v>
      </c>
    </row>
    <row r="21" spans="1:4" ht="12.75">
      <c r="A21">
        <v>1.8</v>
      </c>
      <c r="B21">
        <f t="shared" si="0"/>
        <v>0.7466455361851081</v>
      </c>
      <c r="C21">
        <f t="shared" si="1"/>
        <v>0.9483792081670734</v>
      </c>
      <c r="D21">
        <f t="shared" si="2"/>
        <v>-0.8850408865897049</v>
      </c>
    </row>
    <row r="22" spans="1:4" ht="12.75">
      <c r="A22">
        <v>1.9</v>
      </c>
      <c r="B22">
        <f t="shared" si="0"/>
        <v>0.6230105208239112</v>
      </c>
      <c r="C22">
        <f t="shared" si="1"/>
        <v>0.8954838559572084</v>
      </c>
      <c r="D22">
        <f t="shared" si="2"/>
        <v>-1.2237157818854378</v>
      </c>
    </row>
    <row r="23" spans="1:4" ht="12.75">
      <c r="A23">
        <v>2</v>
      </c>
      <c r="B23">
        <f t="shared" si="0"/>
        <v>0.4931505902785393</v>
      </c>
      <c r="C23">
        <f t="shared" si="1"/>
        <v>0.826821810431806</v>
      </c>
      <c r="D23">
        <f t="shared" si="2"/>
        <v>-1.5136049906158564</v>
      </c>
    </row>
    <row r="24" spans="1:4" ht="12.75">
      <c r="A24">
        <v>2.1</v>
      </c>
      <c r="B24">
        <f t="shared" si="0"/>
        <v>0.35836326204901614</v>
      </c>
      <c r="C24">
        <f t="shared" si="1"/>
        <v>0.7451304106703497</v>
      </c>
      <c r="D24">
        <f t="shared" si="2"/>
        <v>-1.7431515448271764</v>
      </c>
    </row>
    <row r="25" spans="1:4" ht="12.75">
      <c r="A25">
        <v>2.2</v>
      </c>
      <c r="B25">
        <f t="shared" si="0"/>
        <v>0.21999528656424427</v>
      </c>
      <c r="C25">
        <f t="shared" si="1"/>
        <v>0.6536664349892097</v>
      </c>
      <c r="D25">
        <f t="shared" si="2"/>
        <v>-1.903204147779032</v>
      </c>
    </row>
    <row r="26" spans="1:4" ht="12.75">
      <c r="A26">
        <v>2.3</v>
      </c>
      <c r="B26">
        <f t="shared" si="0"/>
        <v>0.07942919089689615</v>
      </c>
      <c r="C26">
        <f t="shared" si="1"/>
        <v>0.5560762634675274</v>
      </c>
      <c r="D26">
        <f t="shared" si="2"/>
        <v>-1.9873820072669288</v>
      </c>
    </row>
    <row r="27" spans="1:4" ht="12.75">
      <c r="A27">
        <v>2.4</v>
      </c>
      <c r="B27">
        <f t="shared" si="0"/>
        <v>-0.06193053499009449</v>
      </c>
      <c r="C27">
        <f t="shared" si="1"/>
        <v>0.45625050828027675</v>
      </c>
      <c r="D27">
        <f t="shared" si="2"/>
        <v>-1.9923292176716814</v>
      </c>
    </row>
    <row r="28" spans="1:4" ht="12.75">
      <c r="A28">
        <v>2.5</v>
      </c>
      <c r="B28">
        <f t="shared" si="0"/>
        <v>-0.20267147144297715</v>
      </c>
      <c r="C28">
        <f t="shared" si="1"/>
        <v>0.35816890726838696</v>
      </c>
      <c r="D28">
        <f t="shared" si="2"/>
        <v>-1.917848549326277</v>
      </c>
    </row>
    <row r="29" spans="1:4" ht="12.75">
      <c r="A29">
        <v>2.6</v>
      </c>
      <c r="B29">
        <f t="shared" si="0"/>
        <v>-0.34138738154748316</v>
      </c>
      <c r="C29">
        <f t="shared" si="1"/>
        <v>0.26574166434981145</v>
      </c>
      <c r="D29">
        <f t="shared" si="2"/>
        <v>-1.7669093114403063</v>
      </c>
    </row>
    <row r="30" spans="1:4" ht="12.75">
      <c r="A30">
        <v>2.7</v>
      </c>
      <c r="B30">
        <f t="shared" si="0"/>
        <v>-0.47669226178323143</v>
      </c>
      <c r="C30">
        <f t="shared" si="1"/>
        <v>0.1826535620286827</v>
      </c>
      <c r="D30">
        <f t="shared" si="2"/>
        <v>-1.5455289751119743</v>
      </c>
    </row>
    <row r="31" spans="1:4" ht="12.75">
      <c r="A31">
        <v>2.8</v>
      </c>
      <c r="B31">
        <f t="shared" si="0"/>
        <v>-0.607234190512753</v>
      </c>
      <c r="C31">
        <f t="shared" si="1"/>
        <v>0.11221706074487522</v>
      </c>
      <c r="D31">
        <f t="shared" si="2"/>
        <v>-1.2625332757446432</v>
      </c>
    </row>
    <row r="32" spans="1:4" ht="12.75">
      <c r="A32">
        <v>2.9</v>
      </c>
      <c r="B32">
        <f t="shared" si="0"/>
        <v>-0.7317088359356081</v>
      </c>
      <c r="C32">
        <f t="shared" si="1"/>
        <v>0.05724024152934055</v>
      </c>
      <c r="D32">
        <f t="shared" si="2"/>
        <v>-0.9292043588275147</v>
      </c>
    </row>
    <row r="33" spans="1:4" ht="12.75">
      <c r="A33">
        <v>3</v>
      </c>
      <c r="B33">
        <f t="shared" si="0"/>
        <v>-0.8488724885405782</v>
      </c>
      <c r="C33">
        <f t="shared" si="1"/>
        <v>0.01991485667481699</v>
      </c>
      <c r="D33">
        <f t="shared" si="2"/>
        <v>-0.5588309963978517</v>
      </c>
    </row>
    <row r="34" spans="1:4" ht="12.75">
      <c r="A34">
        <v>3.1</v>
      </c>
      <c r="B34">
        <f t="shared" si="0"/>
        <v>-0.957554487839989</v>
      </c>
      <c r="C34">
        <f t="shared" si="1"/>
        <v>0.001728951488391255</v>
      </c>
      <c r="D34">
        <f t="shared" si="2"/>
        <v>-0.1661788056349928</v>
      </c>
    </row>
    <row r="35" spans="1:4" ht="12.75">
      <c r="A35">
        <v>3.2</v>
      </c>
      <c r="B35">
        <f t="shared" si="0"/>
        <v>-1.0566689192223333</v>
      </c>
      <c r="C35">
        <f t="shared" si="1"/>
        <v>0.0034075406209036914</v>
      </c>
      <c r="D35">
        <f t="shared" si="2"/>
        <v>0.23309840970098727</v>
      </c>
    </row>
    <row r="36" spans="1:4" ht="12.75">
      <c r="A36">
        <v>3.3</v>
      </c>
      <c r="B36">
        <f t="shared" si="0"/>
        <v>-1.1452254640521131</v>
      </c>
      <c r="C36">
        <f t="shared" si="1"/>
        <v>0.02488370402073521</v>
      </c>
      <c r="D36">
        <f t="shared" si="2"/>
        <v>0.6230827270267557</v>
      </c>
    </row>
    <row r="37" spans="1:4" ht="12.75">
      <c r="A37">
        <v>3.4</v>
      </c>
      <c r="B37">
        <f t="shared" si="0"/>
        <v>-1.2223392946062923</v>
      </c>
      <c r="C37">
        <f t="shared" si="1"/>
        <v>0.06530125482508736</v>
      </c>
      <c r="D37">
        <f t="shared" si="2"/>
        <v>0.9882267022772163</v>
      </c>
    </row>
    <row r="38" spans="1:4" ht="12.75">
      <c r="A38">
        <v>3.5</v>
      </c>
      <c r="B38">
        <f t="shared" si="0"/>
        <v>-1.2872399149804161</v>
      </c>
      <c r="C38">
        <f t="shared" si="1"/>
        <v>0.12304887282834767</v>
      </c>
      <c r="D38">
        <f t="shared" si="2"/>
        <v>1.3139731974375781</v>
      </c>
    </row>
    <row r="39" spans="1:4" ht="12.75">
      <c r="A39">
        <v>3.6</v>
      </c>
      <c r="B39">
        <f t="shared" si="0"/>
        <v>-1.3392788596289995</v>
      </c>
      <c r="C39">
        <f t="shared" si="1"/>
        <v>0.19582434273387272</v>
      </c>
      <c r="D39">
        <f t="shared" si="2"/>
        <v>1.5873357276983062</v>
      </c>
    </row>
    <row r="40" spans="1:4" ht="12.75">
      <c r="A40">
        <v>3.7</v>
      </c>
      <c r="B40">
        <f t="shared" si="0"/>
        <v>-1.3779361726189014</v>
      </c>
      <c r="C40">
        <f t="shared" si="1"/>
        <v>0.28072633621280485</v>
      </c>
      <c r="D40">
        <f t="shared" si="2"/>
        <v>1.7974161916232538</v>
      </c>
    </row>
    <row r="41" spans="1:4" ht="12.75">
      <c r="A41">
        <v>3.8</v>
      </c>
      <c r="B41">
        <f t="shared" si="0"/>
        <v>-1.4028256028571358</v>
      </c>
      <c r="C41">
        <f t="shared" si="1"/>
        <v>0.3743700787088721</v>
      </c>
      <c r="D41">
        <f t="shared" si="2"/>
        <v>1.9358393440629726</v>
      </c>
    </row>
    <row r="42" spans="1:4" ht="12.75">
      <c r="A42">
        <v>3.9</v>
      </c>
      <c r="B42">
        <f t="shared" si="0"/>
        <v>-1.4136984633841139</v>
      </c>
      <c r="C42">
        <f t="shared" si="1"/>
        <v>0.47302228971867516</v>
      </c>
      <c r="D42">
        <f t="shared" si="2"/>
        <v>1.99708669074921</v>
      </c>
    </row>
    <row r="43" spans="1:4" ht="12.75">
      <c r="A43">
        <v>4</v>
      </c>
      <c r="B43">
        <f t="shared" si="0"/>
        <v>-1.4104461161715403</v>
      </c>
      <c r="C43">
        <f t="shared" si="1"/>
        <v>0.5727500169043067</v>
      </c>
      <c r="D43">
        <f t="shared" si="2"/>
        <v>1.9787164932467636</v>
      </c>
    </row>
    <row r="44" spans="1:4" ht="12.75">
      <c r="A44">
        <v>4.1</v>
      </c>
      <c r="B44">
        <f t="shared" si="0"/>
        <v>-1.3931010575976794</v>
      </c>
      <c r="C44">
        <f t="shared" si="1"/>
        <v>0.6695774304919172</v>
      </c>
      <c r="D44">
        <f t="shared" si="2"/>
        <v>1.8814611133595462</v>
      </c>
    </row>
    <row r="45" spans="1:4" ht="12.75">
      <c r="A45">
        <v>4.2</v>
      </c>
      <c r="B45">
        <f t="shared" si="0"/>
        <v>-1.3618365937542876</v>
      </c>
      <c r="C45">
        <f t="shared" si="1"/>
        <v>0.7596443270583428</v>
      </c>
      <c r="D45">
        <f t="shared" si="2"/>
        <v>1.7091978161765609</v>
      </c>
    </row>
    <row r="46" spans="1:4" ht="12.75">
      <c r="A46">
        <v>4.3</v>
      </c>
      <c r="B46">
        <f t="shared" si="0"/>
        <v>-1.3169651088294303</v>
      </c>
      <c r="C46">
        <f aca="true" t="shared" si="3" ref="C46:C65">SIN(A46)*SIN(A46)</f>
        <v>0.8393600236600062</v>
      </c>
      <c r="D46">
        <f aca="true" t="shared" si="4" ref="D46:D65">2*SIN(2*A46)</f>
        <v>1.4687941957482267</v>
      </c>
    </row>
    <row r="47" spans="1:4" ht="12.75">
      <c r="A47">
        <v>4.4</v>
      </c>
      <c r="B47">
        <f t="shared" si="0"/>
        <v>-1.2589349438679354</v>
      </c>
      <c r="C47">
        <f t="shared" si="3"/>
        <v>0.9055465070308278</v>
      </c>
      <c r="D47">
        <f t="shared" si="4"/>
        <v>1.1698343857835234</v>
      </c>
    </row>
    <row r="48" spans="1:4" ht="12.75">
      <c r="A48">
        <v>4.5</v>
      </c>
      <c r="B48">
        <f t="shared" si="0"/>
        <v>-1.1883259170958766</v>
      </c>
      <c r="C48">
        <f t="shared" si="3"/>
        <v>0.9555651309423384</v>
      </c>
      <c r="D48">
        <f t="shared" si="4"/>
        <v>0.8242369704835132</v>
      </c>
    </row>
    <row r="49" spans="1:4" ht="12.75">
      <c r="A49">
        <v>4.6</v>
      </c>
      <c r="B49">
        <f t="shared" si="0"/>
        <v>-1.1058435305685193</v>
      </c>
      <c r="C49">
        <f t="shared" si="3"/>
        <v>0.9874218107020818</v>
      </c>
      <c r="D49">
        <f t="shared" si="4"/>
        <v>0.4457798282004953</v>
      </c>
    </row>
    <row r="50" spans="1:4" ht="12.75">
      <c r="A50">
        <v>4.7</v>
      </c>
      <c r="B50">
        <f t="shared" si="0"/>
        <v>-1.0123119210269913</v>
      </c>
      <c r="C50">
        <f t="shared" si="3"/>
        <v>0.9998465210176032</v>
      </c>
      <c r="D50">
        <f t="shared" si="4"/>
        <v>0.04955085090671553</v>
      </c>
    </row>
    <row r="51" spans="1:4" ht="12.75">
      <c r="A51">
        <v>4.8</v>
      </c>
      <c r="B51">
        <f t="shared" si="0"/>
        <v>-0.9086656253963943</v>
      </c>
      <c r="C51">
        <f t="shared" si="3"/>
        <v>0.9923439278970635</v>
      </c>
      <c r="D51">
        <f t="shared" si="4"/>
        <v>-0.3486535624459593</v>
      </c>
    </row>
    <row r="52" spans="1:4" ht="12.75">
      <c r="A52">
        <v>4.9</v>
      </c>
      <c r="B52">
        <f t="shared" si="0"/>
        <v>-0.7959402432017567</v>
      </c>
      <c r="C52">
        <f t="shared" si="3"/>
        <v>0.9652131360523767</v>
      </c>
      <c r="D52">
        <f t="shared" si="4"/>
        <v>-0.7329582585038568</v>
      </c>
    </row>
    <row r="53" spans="1:4" ht="12.75">
      <c r="A53">
        <v>5</v>
      </c>
      <c r="B53">
        <f t="shared" si="0"/>
        <v>-0.6752620891999122</v>
      </c>
      <c r="C53">
        <f t="shared" si="3"/>
        <v>0.9195357645382262</v>
      </c>
      <c r="D53">
        <f t="shared" si="4"/>
        <v>-1.0880422217787395</v>
      </c>
    </row>
    <row r="54" spans="1:4" ht="12.75">
      <c r="A54">
        <v>5.10000000000001</v>
      </c>
      <c r="B54">
        <f t="shared" si="0"/>
        <v>-0.5478369396147383</v>
      </c>
      <c r="C54">
        <f t="shared" si="3"/>
        <v>0.8571328260135928</v>
      </c>
      <c r="D54">
        <f t="shared" si="4"/>
        <v>-1.399749375187115</v>
      </c>
    </row>
    <row r="55" spans="1:4" ht="12.75">
      <c r="A55">
        <v>5.20000000000001</v>
      </c>
      <c r="B55">
        <f t="shared" si="0"/>
        <v>-0.4149379844197628</v>
      </c>
      <c r="C55">
        <f t="shared" si="3"/>
        <v>0.7804921287136063</v>
      </c>
      <c r="D55">
        <f t="shared" si="4"/>
        <v>-1.6556529381713292</v>
      </c>
    </row>
    <row r="56" spans="1:4" ht="12.75">
      <c r="A56">
        <v>5.30000000000001</v>
      </c>
      <c r="B56">
        <f t="shared" si="0"/>
        <v>-0.27789310604472695</v>
      </c>
      <c r="C56">
        <f t="shared" si="3"/>
        <v>0.6926690953859057</v>
      </c>
      <c r="D56">
        <f t="shared" si="4"/>
        <v>-1.8455508432256282</v>
      </c>
    </row>
    <row r="57" spans="1:4" ht="12.75">
      <c r="A57">
        <v>5.40000000000001</v>
      </c>
      <c r="B57">
        <f t="shared" si="0"/>
        <v>-0.1380716116133387</v>
      </c>
      <c r="C57">
        <f t="shared" si="3"/>
        <v>0.5971649532276578</v>
      </c>
      <c r="D57">
        <f t="shared" si="4"/>
        <v>-1.9618724601329907</v>
      </c>
    </row>
    <row r="58" spans="1:4" ht="12.75">
      <c r="A58">
        <v>5.50000000000001</v>
      </c>
      <c r="B58">
        <f t="shared" si="0"/>
        <v>0.0031294487208819444</v>
      </c>
      <c r="C58">
        <f t="shared" si="3"/>
        <v>0.49778715100596477</v>
      </c>
      <c r="D58">
        <f t="shared" si="4"/>
        <v>-1.9999804131014067</v>
      </c>
    </row>
    <row r="59" spans="1:4" ht="12.75">
      <c r="A59">
        <v>5.60000000000001</v>
      </c>
      <c r="B59">
        <f t="shared" si="0"/>
        <v>0.14429924063794297</v>
      </c>
      <c r="C59">
        <f t="shared" si="3"/>
        <v>0.3984975680906143</v>
      </c>
      <c r="D59">
        <f t="shared" si="4"/>
        <v>-1.9583554583026261</v>
      </c>
    </row>
    <row r="60" spans="1:4" ht="12.75">
      <c r="A60">
        <v>5.70000000000001</v>
      </c>
      <c r="B60">
        <f t="shared" si="0"/>
        <v>0.28402724224153564</v>
      </c>
      <c r="C60">
        <f t="shared" si="3"/>
        <v>0.30325456682604557</v>
      </c>
      <c r="D60">
        <f t="shared" si="4"/>
        <v>-1.838657051329336</v>
      </c>
    </row>
    <row r="61" spans="1:4" ht="12.75">
      <c r="A61">
        <v>5.80000000000001</v>
      </c>
      <c r="B61">
        <f t="shared" si="0"/>
        <v>0.42091733752757476</v>
      </c>
      <c r="C61">
        <f t="shared" si="3"/>
        <v>0.21585518511600515</v>
      </c>
      <c r="D61">
        <f t="shared" si="4"/>
        <v>-1.6456571899373955</v>
      </c>
    </row>
    <row r="62" spans="1:4" ht="12.75">
      <c r="A62">
        <v>5.90000000000001</v>
      </c>
      <c r="B62">
        <f t="shared" si="0"/>
        <v>0.5536017659138126</v>
      </c>
      <c r="C62">
        <f t="shared" si="3"/>
        <v>0.13978376050457386</v>
      </c>
      <c r="D62">
        <f t="shared" si="4"/>
        <v>-1.3870501695542166</v>
      </c>
    </row>
    <row r="63" spans="1:4" ht="12.75">
      <c r="A63">
        <v>6.00000000000001</v>
      </c>
      <c r="B63">
        <f t="shared" si="0"/>
        <v>0.6807547884514522</v>
      </c>
      <c r="C63">
        <f t="shared" si="3"/>
        <v>0.0780730206337487</v>
      </c>
      <c r="D63">
        <f t="shared" si="4"/>
        <v>-1.073145836000837</v>
      </c>
    </row>
    <row r="64" spans="1:4" ht="12.75">
      <c r="A64">
        <v>6.10000000000001</v>
      </c>
      <c r="B64">
        <f t="shared" si="0"/>
        <v>0.8011059341705011</v>
      </c>
      <c r="C64">
        <f t="shared" si="3"/>
        <v>0.033183177962677536</v>
      </c>
      <c r="D64">
        <f t="shared" si="4"/>
        <v>-0.7164585644736177</v>
      </c>
    </row>
    <row r="65" spans="1:4" ht="12.75">
      <c r="A65">
        <v>6.28</v>
      </c>
      <c r="B65">
        <f t="shared" si="0"/>
        <v>0.9968096251202372</v>
      </c>
      <c r="C65">
        <f t="shared" si="3"/>
        <v>1.0146147513368097E-05</v>
      </c>
      <c r="D65">
        <f t="shared" si="4"/>
        <v>-0.01274114253530427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8"/>
  <dimension ref="A1:I56"/>
  <sheetViews>
    <sheetView tabSelected="1" zoomScale="75" zoomScaleNormal="75" workbookViewId="0" topLeftCell="A1">
      <selection activeCell="L12" sqref="L12"/>
    </sheetView>
  </sheetViews>
  <sheetFormatPr defaultColWidth="9.00390625" defaultRowHeight="12.75"/>
  <cols>
    <col min="1" max="6" width="9.125" style="282" customWidth="1"/>
    <col min="7" max="7" width="10.125" style="282" customWidth="1"/>
    <col min="8" max="8" width="9.125" style="282" customWidth="1"/>
    <col min="9" max="9" width="11.375" style="282" customWidth="1"/>
  </cols>
  <sheetData>
    <row r="1" ht="12.75">
      <c r="H1" s="283" t="s">
        <v>776</v>
      </c>
    </row>
    <row r="2" spans="1:9" ht="12.75">
      <c r="A2" s="295" t="s">
        <v>909</v>
      </c>
      <c r="B2" s="296"/>
      <c r="C2" s="296"/>
      <c r="D2" s="297"/>
      <c r="E2" s="297"/>
      <c r="F2" s="297"/>
      <c r="G2" s="296"/>
      <c r="H2" s="298"/>
      <c r="I2" s="297"/>
    </row>
    <row r="3" ht="12.75">
      <c r="A3" s="284" t="s">
        <v>636</v>
      </c>
    </row>
    <row r="4" spans="1:8" ht="14.25">
      <c r="A4" s="692" t="s">
        <v>648</v>
      </c>
      <c r="B4" s="284" t="s">
        <v>746</v>
      </c>
      <c r="H4" s="283" t="s">
        <v>777</v>
      </c>
    </row>
    <row r="5" spans="1:2" ht="12.75">
      <c r="A5" s="692"/>
      <c r="B5" s="284" t="s">
        <v>778</v>
      </c>
    </row>
    <row r="6" spans="1:2" ht="12.75">
      <c r="A6" s="692"/>
      <c r="B6" s="284" t="s">
        <v>587</v>
      </c>
    </row>
    <row r="7" spans="1:2" ht="12.75">
      <c r="A7" s="692"/>
      <c r="B7" s="284" t="s">
        <v>634</v>
      </c>
    </row>
    <row r="8" spans="1:2" ht="12.75">
      <c r="A8" s="692"/>
      <c r="B8" s="284" t="s">
        <v>635</v>
      </c>
    </row>
    <row r="10" spans="1:9" ht="12.75">
      <c r="A10" s="299" t="s">
        <v>1431</v>
      </c>
      <c r="B10" s="296"/>
      <c r="C10" s="296"/>
      <c r="D10" s="296"/>
      <c r="E10" s="296"/>
      <c r="F10" s="296"/>
      <c r="G10" s="296"/>
      <c r="H10" s="296"/>
      <c r="I10" s="296"/>
    </row>
    <row r="11" spans="3:4" ht="12.75">
      <c r="C11" s="285" t="s">
        <v>1201</v>
      </c>
      <c r="D11" s="285" t="s">
        <v>1202</v>
      </c>
    </row>
    <row r="12" spans="1:4" ht="12.75">
      <c r="A12" s="283" t="s">
        <v>646</v>
      </c>
      <c r="C12" s="303" t="s">
        <v>593</v>
      </c>
      <c r="D12" s="307" t="s">
        <v>594</v>
      </c>
    </row>
    <row r="13" spans="1:9" ht="12.75">
      <c r="A13" s="283" t="s">
        <v>647</v>
      </c>
      <c r="B13" s="300" t="s">
        <v>588</v>
      </c>
      <c r="C13" s="304">
        <v>2</v>
      </c>
      <c r="D13" s="308">
        <v>2</v>
      </c>
      <c r="E13" s="283" t="s">
        <v>595</v>
      </c>
      <c r="F13" s="283"/>
      <c r="G13" s="283"/>
      <c r="H13" s="283"/>
      <c r="I13" s="283"/>
    </row>
    <row r="14" spans="2:9" ht="12.75">
      <c r="B14" s="301" t="s">
        <v>589</v>
      </c>
      <c r="C14" s="305">
        <v>5</v>
      </c>
      <c r="D14" s="309">
        <v>5</v>
      </c>
      <c r="E14" s="283" t="s">
        <v>596</v>
      </c>
      <c r="F14" s="283"/>
      <c r="G14" s="283"/>
      <c r="H14" s="283"/>
      <c r="I14" s="283"/>
    </row>
    <row r="15" spans="2:9" ht="14.25">
      <c r="B15" s="301" t="s">
        <v>590</v>
      </c>
      <c r="C15" s="305" t="s">
        <v>747</v>
      </c>
      <c r="D15" s="309"/>
      <c r="E15" s="286" t="s">
        <v>597</v>
      </c>
      <c r="F15" s="283"/>
      <c r="G15" s="283"/>
      <c r="H15" s="283"/>
      <c r="I15" s="283"/>
    </row>
    <row r="16" spans="2:9" ht="12.75">
      <c r="B16" s="301" t="s">
        <v>591</v>
      </c>
      <c r="C16" s="305">
        <v>10</v>
      </c>
      <c r="D16" s="309">
        <v>20</v>
      </c>
      <c r="E16" s="283" t="s">
        <v>598</v>
      </c>
      <c r="F16" s="283"/>
      <c r="G16" s="283"/>
      <c r="H16" s="283"/>
      <c r="I16" s="283"/>
    </row>
    <row r="17" spans="2:9" ht="12.75">
      <c r="B17" s="302" t="s">
        <v>592</v>
      </c>
      <c r="C17" s="306">
        <f>(C14-C13)/C16</f>
        <v>0.3</v>
      </c>
      <c r="D17" s="310">
        <f>(D14-D13)/D16</f>
        <v>0.15</v>
      </c>
      <c r="E17" s="283" t="s">
        <v>599</v>
      </c>
      <c r="F17" s="283"/>
      <c r="G17" s="283"/>
      <c r="H17" s="283"/>
      <c r="I17" s="283"/>
    </row>
    <row r="18" ht="12.75">
      <c r="A18" s="283" t="s">
        <v>641</v>
      </c>
    </row>
    <row r="19" spans="1:9" ht="12.75">
      <c r="A19" s="282" t="s">
        <v>645</v>
      </c>
      <c r="D19" s="285" t="s">
        <v>632</v>
      </c>
      <c r="E19" s="285"/>
      <c r="F19" s="285"/>
      <c r="H19" s="287"/>
      <c r="I19" s="288"/>
    </row>
    <row r="20" spans="1:9" ht="12.75">
      <c r="A20" s="315" t="s">
        <v>600</v>
      </c>
      <c r="B20" s="313" t="s">
        <v>590</v>
      </c>
      <c r="C20" s="311" t="s">
        <v>601</v>
      </c>
      <c r="D20" s="316" t="s">
        <v>602</v>
      </c>
      <c r="E20" s="313" t="s">
        <v>600</v>
      </c>
      <c r="F20" s="311" t="s">
        <v>590</v>
      </c>
      <c r="G20" s="687" t="s">
        <v>604</v>
      </c>
      <c r="H20" s="688"/>
      <c r="I20" s="689"/>
    </row>
    <row r="21" spans="1:9" ht="12.75">
      <c r="A21" s="301">
        <v>2</v>
      </c>
      <c r="B21" s="305">
        <f>SIN(A21)+A21^2-2*A21+1</f>
        <v>1.909297426825682</v>
      </c>
      <c r="C21" s="309">
        <f>B21*$C$17</f>
        <v>0.5727892280477046</v>
      </c>
      <c r="D21" s="317">
        <f>F21*$D$17</f>
        <v>0.2863946140238523</v>
      </c>
      <c r="E21" s="314">
        <v>2</v>
      </c>
      <c r="F21" s="307">
        <f>SIN(E21)+E21^2-2*E21+1</f>
        <v>1.909297426825682</v>
      </c>
      <c r="G21" s="290"/>
      <c r="H21" s="289" t="s">
        <v>633</v>
      </c>
      <c r="I21" s="291"/>
    </row>
    <row r="22" spans="1:9" ht="12.75">
      <c r="A22" s="301">
        <f>A21+$C$17</f>
        <v>2.3</v>
      </c>
      <c r="B22" s="305">
        <f aca="true" t="shared" si="0" ref="B22:B31">SIN(A22)+A22^2-2*A22+1</f>
        <v>2.4357052121767193</v>
      </c>
      <c r="C22" s="309">
        <f aca="true" t="shared" si="1" ref="C22:C30">B22*$C$17</f>
        <v>0.7307115636530158</v>
      </c>
      <c r="D22" s="317">
        <f aca="true" t="shared" si="2" ref="D22:D40">F22*$D$17</f>
        <v>0.3239098186197746</v>
      </c>
      <c r="E22" s="314">
        <f>E21+$D$17</f>
        <v>2.15</v>
      </c>
      <c r="F22" s="307">
        <f aca="true" t="shared" si="3" ref="F22:F41">SIN(E22)+E22^2-2*E22+1</f>
        <v>2.1593987907984973</v>
      </c>
      <c r="G22" s="319" t="s">
        <v>605</v>
      </c>
      <c r="H22" s="305"/>
      <c r="I22" s="320"/>
    </row>
    <row r="23" spans="1:9" ht="12.75">
      <c r="A23" s="301">
        <f aca="true" t="shared" si="4" ref="A23:A30">A22+$C$17</f>
        <v>2.5999999999999996</v>
      </c>
      <c r="B23" s="305">
        <f t="shared" si="0"/>
        <v>3.0755013718214634</v>
      </c>
      <c r="C23" s="309">
        <f t="shared" si="1"/>
        <v>0.922650411546439</v>
      </c>
      <c r="D23" s="317">
        <f t="shared" si="2"/>
        <v>0.3653557818265079</v>
      </c>
      <c r="E23" s="314">
        <f aca="true" t="shared" si="5" ref="E23:E41">E22+$D$17</f>
        <v>2.3</v>
      </c>
      <c r="F23" s="307">
        <f t="shared" si="3"/>
        <v>2.4357052121767193</v>
      </c>
      <c r="G23" s="693" t="s">
        <v>627</v>
      </c>
      <c r="H23" s="694"/>
      <c r="I23" s="695"/>
    </row>
    <row r="24" spans="1:9" ht="12.75">
      <c r="A24" s="301">
        <f t="shared" si="4"/>
        <v>2.8999999999999995</v>
      </c>
      <c r="B24" s="305">
        <f t="shared" si="0"/>
        <v>3.849249329213981</v>
      </c>
      <c r="C24" s="309">
        <f t="shared" si="1"/>
        <v>1.1547747987641943</v>
      </c>
      <c r="D24" s="317">
        <f t="shared" si="2"/>
        <v>0.4110397053201755</v>
      </c>
      <c r="E24" s="314">
        <f t="shared" si="5"/>
        <v>2.4499999999999997</v>
      </c>
      <c r="F24" s="307">
        <f t="shared" si="3"/>
        <v>2.7402647021345032</v>
      </c>
      <c r="G24" s="321">
        <f>(D41-C33)/D41*100</f>
        <v>4.900641081728782</v>
      </c>
      <c r="H24" s="292" t="s">
        <v>628</v>
      </c>
      <c r="I24" s="291"/>
    </row>
    <row r="25" spans="1:9" ht="12.75">
      <c r="A25" s="301">
        <f t="shared" si="4"/>
        <v>3.1999999999999993</v>
      </c>
      <c r="B25" s="305">
        <f t="shared" si="0"/>
        <v>4.781625856572417</v>
      </c>
      <c r="C25" s="309">
        <f t="shared" si="1"/>
        <v>1.434487756971725</v>
      </c>
      <c r="D25" s="317">
        <f t="shared" si="2"/>
        <v>0.4613252057732195</v>
      </c>
      <c r="E25" s="314">
        <f t="shared" si="5"/>
        <v>2.5999999999999996</v>
      </c>
      <c r="F25" s="307">
        <f t="shared" si="3"/>
        <v>3.0755013718214634</v>
      </c>
      <c r="G25" s="290"/>
      <c r="H25" s="292" t="s">
        <v>629</v>
      </c>
      <c r="I25" s="291"/>
    </row>
    <row r="26" spans="1:9" ht="12.75">
      <c r="A26" s="301">
        <f t="shared" si="4"/>
        <v>3.499999999999999</v>
      </c>
      <c r="B26" s="305">
        <f t="shared" si="0"/>
        <v>5.8992167723103766</v>
      </c>
      <c r="C26" s="309">
        <f t="shared" si="1"/>
        <v>1.7697650316931128</v>
      </c>
      <c r="D26" s="317">
        <f t="shared" si="2"/>
        <v>0.5166241488078495</v>
      </c>
      <c r="E26" s="314">
        <f t="shared" si="5"/>
        <v>2.7499999999999996</v>
      </c>
      <c r="F26" s="307">
        <f t="shared" si="3"/>
        <v>3.44416099205233</v>
      </c>
      <c r="G26" s="293"/>
      <c r="H26" s="285" t="s">
        <v>630</v>
      </c>
      <c r="I26" s="294"/>
    </row>
    <row r="27" spans="1:6" ht="12.75">
      <c r="A27" s="301">
        <f t="shared" si="4"/>
        <v>3.799999999999999</v>
      </c>
      <c r="B27" s="305">
        <f t="shared" si="0"/>
        <v>7.228142109057277</v>
      </c>
      <c r="C27" s="309">
        <f t="shared" si="1"/>
        <v>2.168442632717183</v>
      </c>
      <c r="D27" s="317">
        <f t="shared" si="2"/>
        <v>0.5773873993820972</v>
      </c>
      <c r="E27" s="314">
        <f t="shared" si="5"/>
        <v>2.8999999999999995</v>
      </c>
      <c r="F27" s="307">
        <f t="shared" si="3"/>
        <v>3.849249329213981</v>
      </c>
    </row>
    <row r="28" spans="1:9" ht="12.75">
      <c r="A28" s="301">
        <f t="shared" si="4"/>
        <v>4.099999999999999</v>
      </c>
      <c r="B28" s="305">
        <f t="shared" si="0"/>
        <v>8.791722888935581</v>
      </c>
      <c r="C28" s="309">
        <f t="shared" si="1"/>
        <v>2.637516866680674</v>
      </c>
      <c r="D28" s="317">
        <f t="shared" si="2"/>
        <v>0.6440946963348654</v>
      </c>
      <c r="E28" s="314">
        <f t="shared" si="5"/>
        <v>3.0499999999999994</v>
      </c>
      <c r="F28" s="307">
        <f t="shared" si="3"/>
        <v>4.293964642232436</v>
      </c>
      <c r="G28" s="696" t="s">
        <v>637</v>
      </c>
      <c r="H28" s="697"/>
      <c r="I28" s="698"/>
    </row>
    <row r="29" spans="1:9" ht="12.75">
      <c r="A29" s="301">
        <f t="shared" si="4"/>
        <v>4.399999999999999</v>
      </c>
      <c r="B29" s="305">
        <f t="shared" si="0"/>
        <v>10.608397926110477</v>
      </c>
      <c r="C29" s="309">
        <f t="shared" si="1"/>
        <v>3.182519377833143</v>
      </c>
      <c r="D29" s="317">
        <f t="shared" si="2"/>
        <v>0.7172438784858625</v>
      </c>
      <c r="E29" s="314">
        <f t="shared" si="5"/>
        <v>3.1999999999999993</v>
      </c>
      <c r="F29" s="307">
        <f t="shared" si="3"/>
        <v>4.781625856572417</v>
      </c>
      <c r="G29" s="687" t="s">
        <v>638</v>
      </c>
      <c r="H29" s="688"/>
      <c r="I29" s="689"/>
    </row>
    <row r="30" spans="1:9" ht="12.75">
      <c r="A30" s="301">
        <f t="shared" si="4"/>
        <v>4.699999999999998</v>
      </c>
      <c r="B30" s="305">
        <f t="shared" si="0"/>
        <v>12.690076742435886</v>
      </c>
      <c r="C30" s="309">
        <f t="shared" si="1"/>
        <v>3.8070230227307658</v>
      </c>
      <c r="D30" s="317">
        <f t="shared" si="2"/>
        <v>0.7973397042489895</v>
      </c>
      <c r="E30" s="314">
        <f t="shared" si="5"/>
        <v>3.349999999999999</v>
      </c>
      <c r="F30" s="307">
        <f t="shared" si="3"/>
        <v>5.315598028326597</v>
      </c>
      <c r="G30" s="687" t="s">
        <v>639</v>
      </c>
      <c r="H30" s="688"/>
      <c r="I30" s="689"/>
    </row>
    <row r="31" spans="1:9" ht="12.75">
      <c r="A31" s="301">
        <v>5</v>
      </c>
      <c r="B31" s="305">
        <f t="shared" si="0"/>
        <v>15.04107572533686</v>
      </c>
      <c r="C31" s="291"/>
      <c r="D31" s="317">
        <f t="shared" si="2"/>
        <v>0.8848825158465564</v>
      </c>
      <c r="E31" s="314">
        <f t="shared" si="5"/>
        <v>3.499999999999999</v>
      </c>
      <c r="F31" s="307">
        <f t="shared" si="3"/>
        <v>5.8992167723103766</v>
      </c>
      <c r="G31" s="687" t="s">
        <v>640</v>
      </c>
      <c r="H31" s="688"/>
      <c r="I31" s="689"/>
    </row>
    <row r="32" spans="1:9" ht="12.75">
      <c r="A32" s="290"/>
      <c r="B32" s="292"/>
      <c r="C32" s="291"/>
      <c r="D32" s="317">
        <f t="shared" si="2"/>
        <v>0.9803570027016444</v>
      </c>
      <c r="E32" s="314">
        <f t="shared" si="5"/>
        <v>3.649999999999999</v>
      </c>
      <c r="F32" s="307">
        <f t="shared" si="3"/>
        <v>6.535713351344296</v>
      </c>
      <c r="G32" s="687" t="s">
        <v>649</v>
      </c>
      <c r="H32" s="688"/>
      <c r="I32" s="689"/>
    </row>
    <row r="33" spans="1:9" ht="14.25">
      <c r="A33" s="685" t="s">
        <v>603</v>
      </c>
      <c r="B33" s="686"/>
      <c r="C33" s="312">
        <f>SUM(C21:C30)</f>
        <v>18.38068069063796</v>
      </c>
      <c r="D33" s="317">
        <f t="shared" si="2"/>
        <v>1.0842213163585914</v>
      </c>
      <c r="E33" s="314">
        <f t="shared" si="5"/>
        <v>3.799999999999999</v>
      </c>
      <c r="F33" s="307">
        <f t="shared" si="3"/>
        <v>7.228142109057277</v>
      </c>
      <c r="G33" s="290" t="s">
        <v>748</v>
      </c>
      <c r="H33" s="292"/>
      <c r="I33" s="291"/>
    </row>
    <row r="34" spans="4:9" ht="12.75">
      <c r="D34" s="317">
        <f t="shared" si="2"/>
        <v>1.1968967813870224</v>
      </c>
      <c r="E34" s="314">
        <f t="shared" si="5"/>
        <v>3.949999999999999</v>
      </c>
      <c r="F34" s="307">
        <f t="shared" si="3"/>
        <v>7.979311875913482</v>
      </c>
      <c r="G34" s="290"/>
      <c r="H34" s="292"/>
      <c r="I34" s="291"/>
    </row>
    <row r="35" spans="4:9" ht="12.75">
      <c r="D35" s="317">
        <f t="shared" si="2"/>
        <v>1.318758433340337</v>
      </c>
      <c r="E35" s="314">
        <f t="shared" si="5"/>
        <v>4.099999999999999</v>
      </c>
      <c r="F35" s="307">
        <f t="shared" si="3"/>
        <v>8.791722888935581</v>
      </c>
      <c r="G35" s="687" t="s">
        <v>641</v>
      </c>
      <c r="H35" s="688"/>
      <c r="I35" s="689"/>
    </row>
    <row r="36" spans="4:9" ht="14.25">
      <c r="D36" s="317">
        <f t="shared" si="2"/>
        <v>1.450126596265712</v>
      </c>
      <c r="E36" s="314">
        <f t="shared" si="5"/>
        <v>4.249999999999999</v>
      </c>
      <c r="F36" s="307">
        <f t="shared" si="3"/>
        <v>9.667510641771413</v>
      </c>
      <c r="G36" s="290" t="s">
        <v>749</v>
      </c>
      <c r="H36" s="292"/>
      <c r="I36" s="291"/>
    </row>
    <row r="37" spans="4:9" ht="12.75">
      <c r="D37" s="317">
        <f t="shared" si="2"/>
        <v>1.5912596889165724</v>
      </c>
      <c r="E37" s="314">
        <f t="shared" si="5"/>
        <v>4.3999999999999995</v>
      </c>
      <c r="F37" s="307">
        <f t="shared" si="3"/>
        <v>10.608397926110483</v>
      </c>
      <c r="G37" s="290"/>
      <c r="H37" s="321">
        <f>-COS(5)+125/3-25+5</f>
        <v>21.383004481203436</v>
      </c>
      <c r="I37" s="291"/>
    </row>
    <row r="38" spans="4:9" ht="14.25">
      <c r="D38" s="317">
        <f t="shared" si="2"/>
        <v>1.7423484212245144</v>
      </c>
      <c r="E38" s="314">
        <f t="shared" si="5"/>
        <v>4.55</v>
      </c>
      <c r="F38" s="307">
        <f t="shared" si="3"/>
        <v>11.615656141496762</v>
      </c>
      <c r="G38" s="290" t="s">
        <v>750</v>
      </c>
      <c r="H38" s="292"/>
      <c r="I38" s="291"/>
    </row>
    <row r="39" spans="4:9" ht="12.75">
      <c r="D39" s="317">
        <f t="shared" si="2"/>
        <v>1.903511511365385</v>
      </c>
      <c r="E39" s="314">
        <f t="shared" si="5"/>
        <v>4.7</v>
      </c>
      <c r="F39" s="307">
        <f t="shared" si="3"/>
        <v>12.6900767424359</v>
      </c>
      <c r="G39" s="290"/>
      <c r="H39" s="321">
        <f>-COS(2)+8/3-4+2</f>
        <v>1.082813503213809</v>
      </c>
      <c r="I39" s="291"/>
    </row>
    <row r="40" spans="4:9" ht="12.75">
      <c r="D40" s="317">
        <f t="shared" si="2"/>
        <v>2.0747930196049933</v>
      </c>
      <c r="E40" s="314">
        <f t="shared" si="5"/>
        <v>4.8500000000000005</v>
      </c>
      <c r="F40" s="307">
        <f t="shared" si="3"/>
        <v>13.831953464033289</v>
      </c>
      <c r="G40" s="321" t="s">
        <v>644</v>
      </c>
      <c r="H40" s="305"/>
      <c r="I40" s="320"/>
    </row>
    <row r="41" spans="2:9" ht="12.75">
      <c r="B41" s="690" t="s">
        <v>643</v>
      </c>
      <c r="C41" s="691"/>
      <c r="D41" s="318">
        <f>SUM(D21:D40)</f>
        <v>19.32787023983452</v>
      </c>
      <c r="E41" s="314">
        <f t="shared" si="5"/>
        <v>5.000000000000001</v>
      </c>
      <c r="F41" s="307">
        <f t="shared" si="3"/>
        <v>15.041075725336865</v>
      </c>
      <c r="G41" s="293" t="s">
        <v>642</v>
      </c>
      <c r="H41" s="285"/>
      <c r="I41" s="294"/>
    </row>
    <row r="42" ht="12.75">
      <c r="A42" s="283" t="s">
        <v>631</v>
      </c>
    </row>
    <row r="56" ht="14.25">
      <c r="A56" s="282" t="s">
        <v>751</v>
      </c>
    </row>
  </sheetData>
  <mergeCells count="11">
    <mergeCell ref="A4:A8"/>
    <mergeCell ref="G20:I20"/>
    <mergeCell ref="G23:I23"/>
    <mergeCell ref="G28:I28"/>
    <mergeCell ref="A33:B33"/>
    <mergeCell ref="G35:I35"/>
    <mergeCell ref="B41:C41"/>
    <mergeCell ref="G29:I29"/>
    <mergeCell ref="G30:I30"/>
    <mergeCell ref="G31:I31"/>
    <mergeCell ref="G32:I32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9"/>
  <dimension ref="A1:I51"/>
  <sheetViews>
    <sheetView zoomScale="70" zoomScaleNormal="70" workbookViewId="0" topLeftCell="A1">
      <selection activeCell="F8" sqref="F8"/>
    </sheetView>
  </sheetViews>
  <sheetFormatPr defaultColWidth="9.00390625" defaultRowHeight="12.75"/>
  <cols>
    <col min="8" max="8" width="9.75390625" style="0" customWidth="1"/>
    <col min="9" max="9" width="10.875" style="0" customWidth="1"/>
  </cols>
  <sheetData>
    <row r="1" spans="1:9" ht="12.75">
      <c r="A1" s="314" t="s">
        <v>1351</v>
      </c>
      <c r="B1" s="314"/>
      <c r="C1" s="282" t="s">
        <v>1352</v>
      </c>
      <c r="D1" s="282"/>
      <c r="E1" s="282"/>
      <c r="F1" s="282"/>
      <c r="G1" s="282"/>
      <c r="H1" s="282"/>
      <c r="I1" s="282"/>
    </row>
    <row r="2" spans="1:9" ht="15.75">
      <c r="A2" s="699"/>
      <c r="B2" s="329" t="s">
        <v>1304</v>
      </c>
      <c r="C2" s="330"/>
      <c r="D2" s="330"/>
      <c r="E2" s="331"/>
      <c r="F2" s="331"/>
      <c r="G2" s="331"/>
      <c r="H2" s="331"/>
      <c r="I2" s="331"/>
    </row>
    <row r="3" spans="1:9" ht="15.75">
      <c r="A3" s="699"/>
      <c r="B3" s="332" t="s">
        <v>1305</v>
      </c>
      <c r="C3" s="330"/>
      <c r="D3" s="331"/>
      <c r="E3" s="331"/>
      <c r="F3" s="331"/>
      <c r="G3" s="331"/>
      <c r="H3" s="331"/>
      <c r="I3" s="331"/>
    </row>
    <row r="4" spans="1:9" ht="16.5" thickBot="1">
      <c r="A4" s="699"/>
      <c r="B4" s="329" t="s">
        <v>1306</v>
      </c>
      <c r="C4" s="330"/>
      <c r="D4" s="331"/>
      <c r="E4" s="331"/>
      <c r="F4" s="331"/>
      <c r="G4" s="331"/>
      <c r="H4" s="331"/>
      <c r="I4" s="331"/>
    </row>
    <row r="5" spans="1:9" ht="16.5" thickBot="1">
      <c r="A5" s="699"/>
      <c r="B5" s="332" t="s">
        <v>752</v>
      </c>
      <c r="C5" s="331"/>
      <c r="D5" s="331"/>
      <c r="E5" s="331"/>
      <c r="F5" s="331"/>
      <c r="G5" s="333" t="s">
        <v>1353</v>
      </c>
      <c r="H5" s="334"/>
      <c r="I5" s="282"/>
    </row>
    <row r="6" spans="1:9" ht="15.75">
      <c r="A6" s="699"/>
      <c r="B6" s="332" t="s">
        <v>1307</v>
      </c>
      <c r="C6" s="331"/>
      <c r="D6" s="331"/>
      <c r="E6" s="330"/>
      <c r="F6" s="331"/>
      <c r="G6" s="331"/>
      <c r="H6" s="700" t="s">
        <v>1308</v>
      </c>
      <c r="I6" s="701"/>
    </row>
    <row r="7" spans="1:9" ht="15.75" thickBot="1">
      <c r="A7" s="699"/>
      <c r="B7" s="330"/>
      <c r="C7" s="330"/>
      <c r="D7" s="330"/>
      <c r="E7" s="330"/>
      <c r="F7" s="330"/>
      <c r="G7" s="330"/>
      <c r="H7" s="702"/>
      <c r="I7" s="703"/>
    </row>
    <row r="8" spans="1:9" ht="15">
      <c r="A8" s="327" t="s">
        <v>1309</v>
      </c>
      <c r="B8" s="327"/>
      <c r="C8" s="327"/>
      <c r="D8" s="327"/>
      <c r="E8" s="327"/>
      <c r="F8" s="158"/>
      <c r="G8" s="158"/>
      <c r="H8" s="158"/>
      <c r="I8" s="158"/>
    </row>
    <row r="9" spans="2:9" ht="12.75">
      <c r="B9" s="322" t="s">
        <v>1310</v>
      </c>
      <c r="C9" s="322"/>
      <c r="D9" s="322"/>
      <c r="E9" s="322"/>
      <c r="F9" s="322" t="s">
        <v>1311</v>
      </c>
      <c r="G9" s="322"/>
      <c r="H9" s="322"/>
      <c r="I9" t="s">
        <v>1355</v>
      </c>
    </row>
    <row r="10" spans="2:9" ht="12.75">
      <c r="B10" s="322" t="s">
        <v>1312</v>
      </c>
      <c r="C10" s="322"/>
      <c r="D10" s="322"/>
      <c r="E10" s="322"/>
      <c r="F10" s="322" t="s">
        <v>1313</v>
      </c>
      <c r="G10" s="322"/>
      <c r="H10" s="322"/>
      <c r="I10" s="11" t="s">
        <v>1356</v>
      </c>
    </row>
    <row r="11" spans="1:9" ht="12.75">
      <c r="A11" t="s">
        <v>1314</v>
      </c>
      <c r="C11" s="326">
        <v>4</v>
      </c>
      <c r="I11" s="326">
        <v>1</v>
      </c>
    </row>
    <row r="13" spans="1:9" ht="15">
      <c r="A13" s="327" t="s">
        <v>1315</v>
      </c>
      <c r="B13" s="327"/>
      <c r="C13" s="327"/>
      <c r="D13" s="327"/>
      <c r="E13" s="327"/>
      <c r="F13" s="158"/>
      <c r="G13" s="158"/>
      <c r="H13" s="158"/>
      <c r="I13" s="158"/>
    </row>
    <row r="14" spans="2:8" ht="12.75">
      <c r="B14" s="322" t="s">
        <v>1316</v>
      </c>
      <c r="C14" s="322"/>
      <c r="D14" s="322"/>
      <c r="E14" s="322"/>
      <c r="F14" s="322" t="s">
        <v>1317</v>
      </c>
      <c r="G14" s="322"/>
      <c r="H14" s="322"/>
    </row>
    <row r="15" spans="2:8" ht="12.75">
      <c r="B15" s="322" t="s">
        <v>1318</v>
      </c>
      <c r="C15" s="322"/>
      <c r="D15" s="322"/>
      <c r="E15" s="322"/>
      <c r="F15" s="322" t="s">
        <v>1319</v>
      </c>
      <c r="G15" s="322"/>
      <c r="H15" s="322"/>
    </row>
    <row r="16" spans="1:9" ht="12.75">
      <c r="A16" t="s">
        <v>1314</v>
      </c>
      <c r="C16" s="326">
        <v>3</v>
      </c>
      <c r="I16" s="326">
        <v>1</v>
      </c>
    </row>
    <row r="18" spans="1:9" ht="15">
      <c r="A18" s="327" t="s">
        <v>1320</v>
      </c>
      <c r="B18" s="327"/>
      <c r="C18" s="327"/>
      <c r="D18" s="327"/>
      <c r="E18" s="327"/>
      <c r="F18" s="327"/>
      <c r="G18" s="327"/>
      <c r="H18" s="327"/>
      <c r="I18" s="327"/>
    </row>
    <row r="19" spans="2:8" ht="12.75">
      <c r="B19" s="322" t="s">
        <v>1321</v>
      </c>
      <c r="C19" s="322"/>
      <c r="D19" s="322"/>
      <c r="E19" s="322"/>
      <c r="F19" s="322" t="s">
        <v>1322</v>
      </c>
      <c r="G19" s="322"/>
      <c r="H19" s="322"/>
    </row>
    <row r="20" spans="2:8" ht="12.75">
      <c r="B20" s="322" t="s">
        <v>1323</v>
      </c>
      <c r="C20" s="322"/>
      <c r="D20" s="322"/>
      <c r="E20" s="322"/>
      <c r="F20" s="322" t="s">
        <v>1324</v>
      </c>
      <c r="G20" s="322"/>
      <c r="H20" s="322"/>
    </row>
    <row r="21" spans="1:9" ht="12.75">
      <c r="A21" t="s">
        <v>1314</v>
      </c>
      <c r="C21" s="326">
        <v>2</v>
      </c>
      <c r="I21" s="326">
        <v>1</v>
      </c>
    </row>
    <row r="23" spans="1:9" ht="15">
      <c r="A23" s="327" t="s">
        <v>1325</v>
      </c>
      <c r="B23" s="327"/>
      <c r="C23" s="327"/>
      <c r="D23" s="327"/>
      <c r="E23" s="327"/>
      <c r="F23" s="327"/>
      <c r="G23" s="327"/>
      <c r="H23" s="327"/>
      <c r="I23" s="327"/>
    </row>
    <row r="24" spans="2:8" ht="12.75">
      <c r="B24" s="322" t="s">
        <v>1326</v>
      </c>
      <c r="C24" s="322"/>
      <c r="D24" s="322"/>
      <c r="E24" s="322"/>
      <c r="F24" s="322" t="s">
        <v>1327</v>
      </c>
      <c r="G24" s="322"/>
      <c r="H24" s="322"/>
    </row>
    <row r="25" spans="2:8" ht="12.75">
      <c r="B25" s="322" t="s">
        <v>1328</v>
      </c>
      <c r="C25" s="322"/>
      <c r="D25" s="322"/>
      <c r="E25" s="322"/>
      <c r="F25" s="328" t="s">
        <v>1329</v>
      </c>
      <c r="G25" s="322"/>
      <c r="H25" s="322"/>
    </row>
    <row r="26" spans="1:9" ht="12.75">
      <c r="A26" t="s">
        <v>1314</v>
      </c>
      <c r="C26" s="326">
        <v>3</v>
      </c>
      <c r="I26" s="326">
        <v>1</v>
      </c>
    </row>
    <row r="27" ht="12.75">
      <c r="C27" s="121"/>
    </row>
    <row r="28" spans="1:9" ht="15">
      <c r="A28" s="327" t="s">
        <v>1330</v>
      </c>
      <c r="B28" s="327"/>
      <c r="C28" s="327"/>
      <c r="D28" s="327"/>
      <c r="E28" s="327"/>
      <c r="F28" s="158"/>
      <c r="G28" s="158"/>
      <c r="H28" s="158"/>
      <c r="I28" s="158"/>
    </row>
    <row r="29" spans="2:8" ht="12.75">
      <c r="B29" s="322" t="s">
        <v>1331</v>
      </c>
      <c r="C29" s="322"/>
      <c r="D29" s="322"/>
      <c r="E29" s="322"/>
      <c r="F29" s="322" t="s">
        <v>1332</v>
      </c>
      <c r="G29" s="322"/>
      <c r="H29" s="322"/>
    </row>
    <row r="30" spans="2:8" ht="12.75">
      <c r="B30" s="322" t="s">
        <v>1333</v>
      </c>
      <c r="C30" s="322"/>
      <c r="D30" s="322"/>
      <c r="E30" s="322"/>
      <c r="F30" s="322" t="s">
        <v>1334</v>
      </c>
      <c r="G30" s="322"/>
      <c r="H30" s="322"/>
    </row>
    <row r="31" spans="1:9" ht="12.75">
      <c r="A31" t="s">
        <v>1314</v>
      </c>
      <c r="C31" s="326">
        <v>1</v>
      </c>
      <c r="I31" s="326">
        <v>1</v>
      </c>
    </row>
    <row r="32" ht="12.75">
      <c r="C32" s="121"/>
    </row>
    <row r="33" spans="1:9" ht="15">
      <c r="A33" s="327" t="s">
        <v>1335</v>
      </c>
      <c r="B33" s="327"/>
      <c r="C33" s="327"/>
      <c r="D33" s="327"/>
      <c r="E33" s="327"/>
      <c r="F33" s="327"/>
      <c r="G33" s="327"/>
      <c r="H33" s="327"/>
      <c r="I33" s="327"/>
    </row>
    <row r="34" spans="2:8" ht="12.75">
      <c r="B34" s="322" t="s">
        <v>1336</v>
      </c>
      <c r="C34" s="322"/>
      <c r="D34" s="322"/>
      <c r="E34" s="322"/>
      <c r="F34" s="322" t="s">
        <v>1337</v>
      </c>
      <c r="G34" s="322"/>
      <c r="H34" s="322"/>
    </row>
    <row r="35" spans="2:8" ht="12.75">
      <c r="B35" s="322" t="s">
        <v>1338</v>
      </c>
      <c r="C35" s="322"/>
      <c r="D35" s="322"/>
      <c r="E35" s="322"/>
      <c r="F35" s="322" t="s">
        <v>1339</v>
      </c>
      <c r="G35" s="322"/>
      <c r="H35" s="322"/>
    </row>
    <row r="36" spans="1:9" ht="12.75">
      <c r="A36" t="s">
        <v>1314</v>
      </c>
      <c r="C36" s="326">
        <v>3</v>
      </c>
      <c r="I36" s="326">
        <v>1</v>
      </c>
    </row>
    <row r="38" spans="1:9" ht="15">
      <c r="A38" s="327" t="s">
        <v>1340</v>
      </c>
      <c r="B38" s="327"/>
      <c r="C38" s="327"/>
      <c r="D38" s="327"/>
      <c r="E38" s="327"/>
      <c r="F38" s="327"/>
      <c r="G38" s="327"/>
      <c r="H38" s="327"/>
      <c r="I38" s="327"/>
    </row>
    <row r="39" spans="2:8" ht="12.75">
      <c r="B39" s="322" t="s">
        <v>1341</v>
      </c>
      <c r="C39" s="322"/>
      <c r="D39" s="322"/>
      <c r="E39" s="322"/>
      <c r="F39" s="322" t="s">
        <v>1342</v>
      </c>
      <c r="G39" s="322"/>
      <c r="H39" s="322"/>
    </row>
    <row r="40" spans="2:8" ht="12.75">
      <c r="B40" s="322" t="s">
        <v>1343</v>
      </c>
      <c r="C40" s="322"/>
      <c r="D40" s="322"/>
      <c r="E40" s="322"/>
      <c r="F40" s="322" t="s">
        <v>1344</v>
      </c>
      <c r="G40" s="322"/>
      <c r="H40" s="322"/>
    </row>
    <row r="41" spans="1:9" ht="12.75">
      <c r="A41" t="s">
        <v>1314</v>
      </c>
      <c r="C41" s="326">
        <v>4</v>
      </c>
      <c r="I41" s="326">
        <v>1</v>
      </c>
    </row>
    <row r="43" spans="1:9" ht="15">
      <c r="A43" s="327" t="s">
        <v>1345</v>
      </c>
      <c r="B43" s="327"/>
      <c r="C43" s="327"/>
      <c r="D43" s="327"/>
      <c r="E43" s="327"/>
      <c r="F43" s="327"/>
      <c r="G43" s="327"/>
      <c r="H43" s="327"/>
      <c r="I43" s="327"/>
    </row>
    <row r="44" spans="2:8" ht="12.75">
      <c r="B44" s="322" t="s">
        <v>1346</v>
      </c>
      <c r="C44" s="322"/>
      <c r="D44" s="322"/>
      <c r="E44" s="322"/>
      <c r="F44" s="322" t="s">
        <v>1347</v>
      </c>
      <c r="G44" s="322"/>
      <c r="H44" s="322"/>
    </row>
    <row r="45" spans="2:8" ht="12.75">
      <c r="B45" s="322" t="s">
        <v>1348</v>
      </c>
      <c r="C45" s="322"/>
      <c r="D45" s="322"/>
      <c r="E45" s="322"/>
      <c r="F45" s="322" t="s">
        <v>1349</v>
      </c>
      <c r="G45" s="322"/>
      <c r="H45" s="322"/>
    </row>
    <row r="46" ht="12.75">
      <c r="I46" s="326">
        <v>1</v>
      </c>
    </row>
    <row r="47" spans="1:3" ht="12.75">
      <c r="A47" t="s">
        <v>1314</v>
      </c>
      <c r="C47" s="326">
        <v>1</v>
      </c>
    </row>
    <row r="49" spans="1:7" ht="27.75">
      <c r="A49" s="122" t="s">
        <v>1350</v>
      </c>
      <c r="F49" s="325">
        <v>8</v>
      </c>
      <c r="G49" s="11"/>
    </row>
    <row r="51" spans="2:6" ht="27.75">
      <c r="B51" s="122" t="s">
        <v>1354</v>
      </c>
      <c r="F51" s="325">
        <v>5</v>
      </c>
    </row>
  </sheetData>
  <mergeCells count="2">
    <mergeCell ref="A2:A7"/>
    <mergeCell ref="H6:I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  <headerFooter alignWithMargins="0">
    <oddHeader>&amp;L&amp;"Arial Cyr,полужирный"Образец  19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0"/>
  <dimension ref="A1:J80"/>
  <sheetViews>
    <sheetView workbookViewId="0" topLeftCell="A1">
      <selection activeCell="C4" sqref="C4:I4"/>
    </sheetView>
  </sheetViews>
  <sheetFormatPr defaultColWidth="9.00390625" defaultRowHeight="12.75"/>
  <cols>
    <col min="1" max="1" width="5.00390625" style="207" customWidth="1"/>
    <col min="2" max="2" width="22.25390625" style="207" customWidth="1"/>
    <col min="3" max="9" width="5.75390625" style="207" customWidth="1"/>
    <col min="10" max="10" width="16.125" style="207" customWidth="1"/>
    <col min="11" max="11" width="7.625" style="0" customWidth="1"/>
  </cols>
  <sheetData>
    <row r="1" spans="1:10" ht="27.75" customHeight="1">
      <c r="A1" s="705" t="s">
        <v>513</v>
      </c>
      <c r="B1" s="705"/>
      <c r="C1" s="705"/>
      <c r="D1" s="705"/>
      <c r="E1" s="705"/>
      <c r="F1" s="705"/>
      <c r="G1" s="705"/>
      <c r="H1" s="705"/>
      <c r="I1" s="705"/>
      <c r="J1" s="200"/>
    </row>
    <row r="2" spans="1:10" ht="24">
      <c r="A2" s="411" t="s">
        <v>412</v>
      </c>
      <c r="B2" s="200"/>
      <c r="D2" s="412"/>
      <c r="E2" s="200"/>
      <c r="I2" s="200"/>
      <c r="J2" s="200"/>
    </row>
    <row r="3" spans="2:10" ht="12.75">
      <c r="B3" s="200"/>
      <c r="C3" s="741" t="s">
        <v>413</v>
      </c>
      <c r="D3" s="742"/>
      <c r="E3" s="742"/>
      <c r="F3" s="742"/>
      <c r="G3" s="742"/>
      <c r="H3" s="742"/>
      <c r="I3" s="743"/>
      <c r="J3" s="200"/>
    </row>
    <row r="4" spans="1:10" ht="40.5">
      <c r="A4" s="414" t="s">
        <v>48</v>
      </c>
      <c r="B4" s="413" t="s">
        <v>414</v>
      </c>
      <c r="C4" s="413">
        <v>-3</v>
      </c>
      <c r="D4" s="413">
        <v>-2</v>
      </c>
      <c r="E4" s="413">
        <v>-1</v>
      </c>
      <c r="F4" s="413">
        <v>0</v>
      </c>
      <c r="G4" s="413">
        <v>1</v>
      </c>
      <c r="H4" s="413">
        <v>2</v>
      </c>
      <c r="I4" s="413">
        <v>3</v>
      </c>
      <c r="J4" s="413" t="s">
        <v>415</v>
      </c>
    </row>
    <row r="5" spans="1:10" ht="12.75">
      <c r="A5" s="207">
        <v>1</v>
      </c>
      <c r="B5" s="415" t="s">
        <v>416</v>
      </c>
      <c r="C5" s="416"/>
      <c r="D5" s="416"/>
      <c r="E5" s="416"/>
      <c r="F5" s="416"/>
      <c r="G5" s="416"/>
      <c r="H5" s="416"/>
      <c r="I5" s="416"/>
      <c r="J5" s="207" t="s">
        <v>417</v>
      </c>
    </row>
    <row r="6" spans="1:10" ht="12.75">
      <c r="A6" s="207">
        <v>2</v>
      </c>
      <c r="B6" s="218" t="s">
        <v>418</v>
      </c>
      <c r="C6" s="416"/>
      <c r="D6" s="416"/>
      <c r="E6" s="416"/>
      <c r="F6" s="416"/>
      <c r="G6" s="416"/>
      <c r="H6" s="416"/>
      <c r="I6" s="416"/>
      <c r="J6" s="207" t="s">
        <v>419</v>
      </c>
    </row>
    <row r="7" spans="1:10" ht="12.75">
      <c r="A7" s="207">
        <v>3</v>
      </c>
      <c r="B7" s="218" t="s">
        <v>420</v>
      </c>
      <c r="C7" s="416"/>
      <c r="D7" s="416"/>
      <c r="E7" s="416"/>
      <c r="F7" s="416"/>
      <c r="G7" s="416"/>
      <c r="H7" s="416"/>
      <c r="I7" s="416"/>
      <c r="J7" s="207" t="s">
        <v>421</v>
      </c>
    </row>
    <row r="8" spans="1:10" ht="12.75">
      <c r="A8" s="207">
        <v>4</v>
      </c>
      <c r="B8" s="218" t="s">
        <v>422</v>
      </c>
      <c r="C8" s="416"/>
      <c r="D8" s="416"/>
      <c r="E8" s="416"/>
      <c r="F8" s="416"/>
      <c r="G8" s="416"/>
      <c r="H8" s="416"/>
      <c r="I8" s="416"/>
      <c r="J8" s="207" t="s">
        <v>423</v>
      </c>
    </row>
    <row r="9" spans="1:10" ht="12.75">
      <c r="A9" s="207">
        <v>5</v>
      </c>
      <c r="B9" s="218" t="s">
        <v>424</v>
      </c>
      <c r="C9" s="416"/>
      <c r="D9" s="416"/>
      <c r="E9" s="416"/>
      <c r="F9" s="416"/>
      <c r="G9" s="416"/>
      <c r="H9" s="416"/>
      <c r="I9" s="416"/>
      <c r="J9" s="207" t="s">
        <v>425</v>
      </c>
    </row>
    <row r="10" spans="1:10" ht="12.75">
      <c r="A10" s="207">
        <v>6</v>
      </c>
      <c r="B10" s="218" t="s">
        <v>426</v>
      </c>
      <c r="C10" s="416"/>
      <c r="D10" s="416"/>
      <c r="E10" s="416"/>
      <c r="F10" s="416"/>
      <c r="G10" s="416"/>
      <c r="H10" s="416"/>
      <c r="I10" s="416"/>
      <c r="J10" s="207" t="s">
        <v>427</v>
      </c>
    </row>
    <row r="11" spans="1:10" ht="12.75">
      <c r="A11" s="207">
        <v>7</v>
      </c>
      <c r="B11" s="218" t="s">
        <v>428</v>
      </c>
      <c r="C11" s="416"/>
      <c r="D11" s="416"/>
      <c r="E11" s="416"/>
      <c r="F11" s="416"/>
      <c r="G11" s="416"/>
      <c r="H11" s="416"/>
      <c r="I11" s="416"/>
      <c r="J11" s="207" t="s">
        <v>429</v>
      </c>
    </row>
    <row r="12" spans="1:10" ht="12.75">
      <c r="A12" s="207">
        <v>8</v>
      </c>
      <c r="B12" s="218" t="s">
        <v>430</v>
      </c>
      <c r="C12" s="416"/>
      <c r="D12" s="416"/>
      <c r="E12" s="416"/>
      <c r="F12" s="416"/>
      <c r="G12" s="416"/>
      <c r="H12" s="416"/>
      <c r="I12" s="416"/>
      <c r="J12" s="207" t="s">
        <v>431</v>
      </c>
    </row>
    <row r="13" spans="1:10" ht="12.75">
      <c r="A13" s="207">
        <v>9</v>
      </c>
      <c r="B13" s="218" t="s">
        <v>432</v>
      </c>
      <c r="C13" s="416"/>
      <c r="D13" s="416"/>
      <c r="E13" s="416"/>
      <c r="F13" s="416"/>
      <c r="G13" s="416"/>
      <c r="H13" s="416"/>
      <c r="I13" s="416"/>
      <c r="J13" s="207" t="s">
        <v>444</v>
      </c>
    </row>
    <row r="14" spans="1:10" ht="12.75">
      <c r="A14" s="207">
        <v>10</v>
      </c>
      <c r="B14" s="218" t="s">
        <v>445</v>
      </c>
      <c r="C14" s="416"/>
      <c r="D14" s="416"/>
      <c r="E14" s="416"/>
      <c r="F14" s="416"/>
      <c r="G14" s="416"/>
      <c r="H14" s="416"/>
      <c r="I14" s="416"/>
      <c r="J14" s="207" t="s">
        <v>446</v>
      </c>
    </row>
    <row r="15" spans="1:10" ht="12.75">
      <c r="A15" s="207">
        <v>11</v>
      </c>
      <c r="B15" s="218" t="s">
        <v>447</v>
      </c>
      <c r="C15" s="416"/>
      <c r="D15" s="416"/>
      <c r="E15" s="416"/>
      <c r="F15" s="416"/>
      <c r="G15" s="416"/>
      <c r="H15" s="416"/>
      <c r="I15" s="416"/>
      <c r="J15" s="207" t="s">
        <v>448</v>
      </c>
    </row>
    <row r="16" spans="1:10" ht="12.75">
      <c r="A16" s="207">
        <v>12</v>
      </c>
      <c r="B16" s="218" t="s">
        <v>449</v>
      </c>
      <c r="C16" s="416"/>
      <c r="D16" s="416"/>
      <c r="E16" s="416"/>
      <c r="F16" s="416"/>
      <c r="G16" s="416"/>
      <c r="H16" s="416"/>
      <c r="I16" s="416"/>
      <c r="J16" s="207" t="s">
        <v>450</v>
      </c>
    </row>
    <row r="17" spans="1:10" ht="12.75">
      <c r="A17" s="207">
        <v>13</v>
      </c>
      <c r="B17" s="218" t="s">
        <v>451</v>
      </c>
      <c r="C17" s="416"/>
      <c r="D17" s="416"/>
      <c r="E17" s="416"/>
      <c r="F17" s="416"/>
      <c r="G17" s="416"/>
      <c r="H17" s="416"/>
      <c r="I17" s="416"/>
      <c r="J17" s="207" t="s">
        <v>452</v>
      </c>
    </row>
    <row r="18" spans="1:10" ht="12.75">
      <c r="A18" s="207">
        <v>14</v>
      </c>
      <c r="B18" s="218" t="s">
        <v>453</v>
      </c>
      <c r="C18" s="416"/>
      <c r="D18" s="416"/>
      <c r="E18" s="416"/>
      <c r="F18" s="416"/>
      <c r="G18" s="416"/>
      <c r="H18" s="416"/>
      <c r="I18" s="416"/>
      <c r="J18" s="207" t="s">
        <v>454</v>
      </c>
    </row>
    <row r="19" spans="1:10" ht="12.75">
      <c r="A19" s="207">
        <v>15</v>
      </c>
      <c r="B19" s="218" t="s">
        <v>455</v>
      </c>
      <c r="C19" s="416"/>
      <c r="D19" s="416"/>
      <c r="E19" s="416"/>
      <c r="F19" s="416"/>
      <c r="G19" s="416"/>
      <c r="H19" s="416"/>
      <c r="I19" s="416"/>
      <c r="J19" s="207" t="s">
        <v>456</v>
      </c>
    </row>
    <row r="20" spans="1:10" ht="12.75">
      <c r="A20" s="207">
        <v>16</v>
      </c>
      <c r="B20" s="218" t="s">
        <v>457</v>
      </c>
      <c r="C20" s="416"/>
      <c r="D20" s="416"/>
      <c r="E20" s="416"/>
      <c r="F20" s="416"/>
      <c r="G20" s="416"/>
      <c r="H20" s="416"/>
      <c r="I20" s="416"/>
      <c r="J20" s="207" t="s">
        <v>458</v>
      </c>
    </row>
    <row r="21" spans="1:10" ht="12.75">
      <c r="A21" s="207">
        <v>17</v>
      </c>
      <c r="B21" s="218" t="s">
        <v>459</v>
      </c>
      <c r="C21" s="416"/>
      <c r="D21" s="416"/>
      <c r="E21" s="416"/>
      <c r="F21" s="416"/>
      <c r="G21" s="416"/>
      <c r="H21" s="416"/>
      <c r="I21" s="416"/>
      <c r="J21" s="207" t="s">
        <v>460</v>
      </c>
    </row>
    <row r="22" spans="1:10" ht="12.75">
      <c r="A22" s="207">
        <v>18</v>
      </c>
      <c r="B22" s="218" t="s">
        <v>461</v>
      </c>
      <c r="C22" s="416"/>
      <c r="D22" s="416"/>
      <c r="E22" s="416"/>
      <c r="F22" s="416"/>
      <c r="G22" s="416"/>
      <c r="H22" s="416"/>
      <c r="I22" s="416"/>
      <c r="J22" s="207" t="s">
        <v>462</v>
      </c>
    </row>
    <row r="23" spans="1:10" ht="12.75">
      <c r="A23" s="207">
        <v>19</v>
      </c>
      <c r="B23" s="218" t="s">
        <v>463</v>
      </c>
      <c r="C23" s="416"/>
      <c r="D23" s="416"/>
      <c r="E23" s="416"/>
      <c r="F23" s="416"/>
      <c r="G23" s="416"/>
      <c r="H23" s="416"/>
      <c r="I23" s="416"/>
      <c r="J23" s="207" t="s">
        <v>464</v>
      </c>
    </row>
    <row r="24" spans="1:10" ht="12.75">
      <c r="A24" s="207">
        <v>20</v>
      </c>
      <c r="B24" s="218" t="s">
        <v>465</v>
      </c>
      <c r="C24" s="416"/>
      <c r="D24" s="416"/>
      <c r="E24" s="416"/>
      <c r="F24" s="416"/>
      <c r="G24" s="416"/>
      <c r="H24" s="416"/>
      <c r="I24" s="416"/>
      <c r="J24" s="207" t="s">
        <v>466</v>
      </c>
    </row>
    <row r="25" spans="1:10" ht="12.75">
      <c r="A25" s="207">
        <v>21</v>
      </c>
      <c r="B25" s="218" t="s">
        <v>467</v>
      </c>
      <c r="C25" s="416"/>
      <c r="D25" s="416"/>
      <c r="E25" s="416"/>
      <c r="F25" s="416"/>
      <c r="G25" s="416"/>
      <c r="H25" s="416"/>
      <c r="I25" s="416"/>
      <c r="J25" s="207" t="s">
        <v>468</v>
      </c>
    </row>
    <row r="26" spans="1:10" ht="12.75">
      <c r="A26" s="207">
        <v>22</v>
      </c>
      <c r="B26" s="218" t="s">
        <v>469</v>
      </c>
      <c r="C26" s="416"/>
      <c r="D26" s="416"/>
      <c r="E26" s="416"/>
      <c r="F26" s="416"/>
      <c r="G26" s="416"/>
      <c r="H26" s="416"/>
      <c r="I26" s="416"/>
      <c r="J26" s="207" t="s">
        <v>744</v>
      </c>
    </row>
    <row r="27" spans="1:10" ht="12.75">
      <c r="A27" s="207">
        <v>23</v>
      </c>
      <c r="B27" s="218" t="s">
        <v>470</v>
      </c>
      <c r="C27" s="416"/>
      <c r="D27" s="416"/>
      <c r="E27" s="416"/>
      <c r="F27" s="416"/>
      <c r="G27" s="416"/>
      <c r="H27" s="416"/>
      <c r="I27" s="416"/>
      <c r="J27" s="207" t="s">
        <v>471</v>
      </c>
    </row>
    <row r="28" spans="1:10" ht="12.75">
      <c r="A28" s="207">
        <v>24</v>
      </c>
      <c r="B28" s="218" t="s">
        <v>472</v>
      </c>
      <c r="C28" s="416"/>
      <c r="D28" s="416"/>
      <c r="E28" s="416"/>
      <c r="F28" s="416"/>
      <c r="G28" s="416"/>
      <c r="H28" s="416"/>
      <c r="I28" s="416"/>
      <c r="J28" s="207" t="s">
        <v>473</v>
      </c>
    </row>
    <row r="29" spans="1:10" ht="12.75">
      <c r="A29" s="207">
        <v>25</v>
      </c>
      <c r="B29" s="218" t="s">
        <v>474</v>
      </c>
      <c r="C29" s="416"/>
      <c r="D29" s="416"/>
      <c r="E29" s="416"/>
      <c r="F29" s="416"/>
      <c r="G29" s="416"/>
      <c r="H29" s="416"/>
      <c r="I29" s="416"/>
      <c r="J29" s="207" t="s">
        <v>475</v>
      </c>
    </row>
    <row r="30" spans="1:10" ht="12.75">
      <c r="A30" s="207">
        <v>26</v>
      </c>
      <c r="B30" s="218" t="s">
        <v>476</v>
      </c>
      <c r="C30" s="416"/>
      <c r="D30" s="416"/>
      <c r="E30" s="416"/>
      <c r="F30" s="416"/>
      <c r="G30" s="416"/>
      <c r="H30" s="416"/>
      <c r="I30" s="416"/>
      <c r="J30" s="207" t="s">
        <v>477</v>
      </c>
    </row>
    <row r="31" spans="1:10" ht="12.75">
      <c r="A31" s="207">
        <v>27</v>
      </c>
      <c r="B31" s="218" t="s">
        <v>478</v>
      </c>
      <c r="C31" s="416"/>
      <c r="D31" s="416"/>
      <c r="E31" s="416"/>
      <c r="F31" s="416"/>
      <c r="G31" s="416"/>
      <c r="H31" s="416"/>
      <c r="I31" s="416"/>
      <c r="J31" s="207" t="s">
        <v>479</v>
      </c>
    </row>
    <row r="32" spans="1:10" ht="12.75">
      <c r="A32" s="207">
        <v>28</v>
      </c>
      <c r="B32" s="218" t="s">
        <v>480</v>
      </c>
      <c r="C32" s="416"/>
      <c r="D32" s="416"/>
      <c r="E32" s="416"/>
      <c r="F32" s="416"/>
      <c r="G32" s="416"/>
      <c r="H32" s="416"/>
      <c r="I32" s="416"/>
      <c r="J32" s="207" t="s">
        <v>481</v>
      </c>
    </row>
    <row r="33" spans="1:10" ht="12.75">
      <c r="A33" s="207">
        <v>29</v>
      </c>
      <c r="B33" s="218" t="s">
        <v>482</v>
      </c>
      <c r="C33" s="416"/>
      <c r="D33" s="416"/>
      <c r="E33" s="416"/>
      <c r="F33" s="416"/>
      <c r="G33" s="416"/>
      <c r="H33" s="416"/>
      <c r="I33" s="416"/>
      <c r="J33" s="207" t="s">
        <v>483</v>
      </c>
    </row>
    <row r="34" spans="1:10" ht="12.75">
      <c r="A34" s="207">
        <v>30</v>
      </c>
      <c r="B34" s="218" t="s">
        <v>484</v>
      </c>
      <c r="C34" s="416"/>
      <c r="D34" s="416"/>
      <c r="E34" s="416"/>
      <c r="F34" s="416"/>
      <c r="G34" s="416"/>
      <c r="H34" s="416"/>
      <c r="I34" s="416"/>
      <c r="J34" s="207" t="s">
        <v>485</v>
      </c>
    </row>
    <row r="36" spans="3:9" ht="12.75">
      <c r="C36" s="418">
        <f>SUM(C5:C34)</f>
        <v>0</v>
      </c>
      <c r="D36" s="418">
        <f aca="true" t="shared" si="0" ref="D36:I36">SUM(D5:D34)</f>
        <v>0</v>
      </c>
      <c r="E36" s="418">
        <f t="shared" si="0"/>
        <v>0</v>
      </c>
      <c r="F36" s="418">
        <f t="shared" si="0"/>
        <v>0</v>
      </c>
      <c r="G36" s="418">
        <f t="shared" si="0"/>
        <v>0</v>
      </c>
      <c r="H36" s="418">
        <f t="shared" si="0"/>
        <v>0</v>
      </c>
      <c r="I36" s="418">
        <f t="shared" si="0"/>
        <v>0</v>
      </c>
    </row>
    <row r="37" spans="3:9" ht="12.75">
      <c r="C37" s="207">
        <f>C36*C4</f>
        <v>0</v>
      </c>
      <c r="D37" s="207">
        <f aca="true" t="shared" si="1" ref="D37:I37">D36*D4</f>
        <v>0</v>
      </c>
      <c r="E37" s="207">
        <f t="shared" si="1"/>
        <v>0</v>
      </c>
      <c r="F37" s="207">
        <f t="shared" si="1"/>
        <v>0</v>
      </c>
      <c r="G37" s="207">
        <f t="shared" si="1"/>
        <v>0</v>
      </c>
      <c r="H37" s="207">
        <f t="shared" si="1"/>
        <v>0</v>
      </c>
      <c r="I37" s="207">
        <f t="shared" si="1"/>
        <v>0</v>
      </c>
    </row>
    <row r="39" spans="2:9" ht="12.75">
      <c r="B39" s="207" t="s">
        <v>486</v>
      </c>
      <c r="C39" s="744">
        <f>SUM(C37:I37)</f>
        <v>0</v>
      </c>
      <c r="D39" s="744"/>
      <c r="E39" s="744"/>
      <c r="F39" s="744"/>
      <c r="G39" s="744"/>
      <c r="H39" s="744"/>
      <c r="I39" s="744"/>
    </row>
    <row r="41" spans="2:10" ht="12.75">
      <c r="B41" s="745" t="s">
        <v>487</v>
      </c>
      <c r="C41" s="746" t="str">
        <f>IF(C39&gt;69,"Самочувствие, активность и настроение у вас почти всегда хорошие",IF(C39&gt;39,"Самочувствие, активность и настроение у вас хорошие в большинстве случаев жизни",IF(C39&gt;9,"Самочувствие, активность и настроение чаще бывают хорошими, чем плохими",IF(C39&gt;-10,"Самочувствие, активность и настроение у вас неопределенные",IF(C39&gt;-40,"Самочувствие, активность и настроение у вас чаще бывают плохими, чем хорошими",IF(C39&gt;-70,"В абслютном большинстве случаев жизни у вас преобладает плохое самочувствие, пониженная активность и настроение","Самочувствие, активность и настроение у вас практически всегда бывают плохими"))))))</f>
        <v>Самочувствие, активность и настроение у вас неопределенные</v>
      </c>
      <c r="D41" s="746"/>
      <c r="E41" s="746"/>
      <c r="F41" s="746"/>
      <c r="G41" s="746"/>
      <c r="H41" s="746"/>
      <c r="I41" s="746"/>
      <c r="J41" s="746"/>
    </row>
    <row r="42" spans="2:10" ht="33" customHeight="1">
      <c r="B42" s="745"/>
      <c r="C42" s="746"/>
      <c r="D42" s="746"/>
      <c r="E42" s="746"/>
      <c r="F42" s="746"/>
      <c r="G42" s="746"/>
      <c r="H42" s="746"/>
      <c r="I42" s="746"/>
      <c r="J42" s="746"/>
    </row>
    <row r="50" spans="2:5" ht="27.75">
      <c r="B50" s="419" t="s">
        <v>488</v>
      </c>
      <c r="D50" s="420" t="s">
        <v>489</v>
      </c>
      <c r="E50" s="200"/>
    </row>
    <row r="51" spans="4:5" ht="6" customHeight="1">
      <c r="D51" s="412"/>
      <c r="E51" s="200"/>
    </row>
    <row r="52" spans="4:5" ht="3" customHeight="1">
      <c r="D52" s="412"/>
      <c r="E52" s="421"/>
    </row>
    <row r="53" spans="1:8" ht="13.5" thickBot="1">
      <c r="A53" s="717" t="s">
        <v>490</v>
      </c>
      <c r="B53" s="720" t="s">
        <v>491</v>
      </c>
      <c r="C53" s="721"/>
      <c r="D53" s="722"/>
      <c r="E53" s="200"/>
      <c r="F53" s="422" t="s">
        <v>492</v>
      </c>
      <c r="G53" s="422" t="s">
        <v>493</v>
      </c>
      <c r="H53" s="423"/>
    </row>
    <row r="54" spans="1:8" ht="14.25" thickBot="1" thickTop="1">
      <c r="A54" s="718"/>
      <c r="B54" s="723"/>
      <c r="C54" s="724"/>
      <c r="D54" s="725"/>
      <c r="E54" s="726" t="s">
        <v>494</v>
      </c>
      <c r="F54" s="727"/>
      <c r="G54" s="727"/>
      <c r="H54" s="728"/>
    </row>
    <row r="55" spans="1:10" ht="78.75" customHeight="1" thickTop="1">
      <c r="A55" s="719"/>
      <c r="B55" s="723"/>
      <c r="C55" s="724"/>
      <c r="D55" s="725"/>
      <c r="F55" s="424" t="s">
        <v>495</v>
      </c>
      <c r="G55" s="425" t="s">
        <v>496</v>
      </c>
      <c r="H55" s="739" t="s">
        <v>497</v>
      </c>
      <c r="I55" s="740"/>
      <c r="J55" s="740"/>
    </row>
    <row r="56" spans="1:7" ht="12.75">
      <c r="A56" s="729">
        <v>1</v>
      </c>
      <c r="B56" s="731" t="s">
        <v>498</v>
      </c>
      <c r="C56" s="732"/>
      <c r="D56" s="733"/>
      <c r="F56" s="737"/>
      <c r="G56" s="730"/>
    </row>
    <row r="57" spans="1:7" ht="12.75">
      <c r="A57" s="730"/>
      <c r="B57" s="734"/>
      <c r="C57" s="735"/>
      <c r="D57" s="736"/>
      <c r="F57" s="730"/>
      <c r="G57" s="738"/>
    </row>
    <row r="58" spans="1:7" ht="20.25">
      <c r="A58" s="54">
        <v>2</v>
      </c>
      <c r="B58" s="712" t="s">
        <v>499</v>
      </c>
      <c r="C58" s="713"/>
      <c r="D58" s="714"/>
      <c r="F58" s="426"/>
      <c r="G58" s="54"/>
    </row>
    <row r="59" spans="1:7" ht="20.25">
      <c r="A59" s="54">
        <v>3</v>
      </c>
      <c r="B59" s="712" t="s">
        <v>500</v>
      </c>
      <c r="C59" s="713"/>
      <c r="D59" s="714"/>
      <c r="F59" s="54"/>
      <c r="G59" s="54"/>
    </row>
    <row r="60" spans="1:7" ht="20.25">
      <c r="A60" s="54">
        <v>4</v>
      </c>
      <c r="B60" s="712" t="s">
        <v>501</v>
      </c>
      <c r="C60" s="713"/>
      <c r="D60" s="714"/>
      <c r="F60" s="54"/>
      <c r="G60" s="54"/>
    </row>
    <row r="61" spans="1:7" ht="20.25">
      <c r="A61" s="54">
        <v>5</v>
      </c>
      <c r="B61" s="712" t="s">
        <v>502</v>
      </c>
      <c r="C61" s="713"/>
      <c r="D61" s="714"/>
      <c r="F61" s="54"/>
      <c r="G61" s="54"/>
    </row>
    <row r="62" spans="1:7" ht="20.25">
      <c r="A62" s="54">
        <v>6</v>
      </c>
      <c r="B62" s="712" t="s">
        <v>503</v>
      </c>
      <c r="C62" s="713"/>
      <c r="D62" s="714"/>
      <c r="F62" s="54"/>
      <c r="G62" s="54"/>
    </row>
    <row r="63" spans="1:7" ht="20.25">
      <c r="A63" s="54">
        <v>7</v>
      </c>
      <c r="B63" s="712" t="s">
        <v>504</v>
      </c>
      <c r="C63" s="713"/>
      <c r="D63" s="714"/>
      <c r="F63" s="54"/>
      <c r="G63" s="54"/>
    </row>
    <row r="64" spans="1:7" ht="20.25">
      <c r="A64" s="54">
        <v>8</v>
      </c>
      <c r="B64" s="712" t="s">
        <v>505</v>
      </c>
      <c r="C64" s="713"/>
      <c r="D64" s="714"/>
      <c r="F64" s="54"/>
      <c r="G64" s="54"/>
    </row>
    <row r="65" spans="1:7" ht="26.25" customHeight="1">
      <c r="A65" s="54">
        <v>9</v>
      </c>
      <c r="B65" s="712" t="s">
        <v>506</v>
      </c>
      <c r="C65" s="713"/>
      <c r="D65" s="714"/>
      <c r="F65" s="54"/>
      <c r="G65" s="54"/>
    </row>
    <row r="66" spans="1:7" ht="20.25">
      <c r="A66" s="54">
        <v>10</v>
      </c>
      <c r="B66" s="712" t="s">
        <v>507</v>
      </c>
      <c r="C66" s="713"/>
      <c r="D66" s="714"/>
      <c r="F66" s="54"/>
      <c r="G66" s="54"/>
    </row>
    <row r="67" spans="1:7" ht="20.25">
      <c r="A67" s="54">
        <v>11</v>
      </c>
      <c r="B67" s="712" t="s">
        <v>508</v>
      </c>
      <c r="C67" s="713"/>
      <c r="D67" s="714"/>
      <c r="F67" s="54"/>
      <c r="G67" s="54"/>
    </row>
    <row r="68" spans="1:8" ht="133.5" customHeight="1">
      <c r="A68" s="54">
        <v>12</v>
      </c>
      <c r="B68" s="712" t="s">
        <v>509</v>
      </c>
      <c r="C68" s="713"/>
      <c r="D68" s="714"/>
      <c r="F68" s="54"/>
      <c r="G68" s="715" t="s">
        <v>510</v>
      </c>
      <c r="H68" s="716"/>
    </row>
    <row r="69" spans="1:4" ht="20.25">
      <c r="A69" s="54"/>
      <c r="B69" s="706" t="s">
        <v>511</v>
      </c>
      <c r="C69" s="707"/>
      <c r="D69" s="708"/>
    </row>
    <row r="70" spans="6:7" ht="12.75">
      <c r="F70" s="709">
        <f>SUM(F57:F69)</f>
        <v>0</v>
      </c>
      <c r="G70" s="709"/>
    </row>
    <row r="71" spans="2:7" ht="20.25">
      <c r="B71" s="710" t="s">
        <v>910</v>
      </c>
      <c r="C71" s="711"/>
      <c r="D71" s="711"/>
      <c r="E71" s="711"/>
      <c r="F71" s="709"/>
      <c r="G71" s="709"/>
    </row>
    <row r="72" spans="2:8" ht="20.25">
      <c r="B72" s="710" t="s">
        <v>512</v>
      </c>
      <c r="C72" s="711"/>
      <c r="D72" s="711"/>
      <c r="E72" s="711"/>
      <c r="F72" s="711"/>
      <c r="G72" s="711"/>
      <c r="H72" s="711"/>
    </row>
    <row r="75" spans="3:7" ht="12.75">
      <c r="C75" s="704" t="str">
        <f>IF(F70&gt;8,"Склонность к одиночеству  у вас развита очень сильно",IF(F70&gt;3,"Склонность  к одиночеству у вас выражена средне","Склонность к одиночеству у вас развита очень слабо"))</f>
        <v>Склонность к одиночеству у вас развита очень слабо</v>
      </c>
      <c r="D75" s="704"/>
      <c r="E75" s="704"/>
      <c r="F75" s="704"/>
      <c r="G75" s="704"/>
    </row>
    <row r="76" spans="3:7" ht="12.75">
      <c r="C76" s="704"/>
      <c r="D76" s="704"/>
      <c r="E76" s="704"/>
      <c r="F76" s="704"/>
      <c r="G76" s="704"/>
    </row>
    <row r="77" spans="3:7" ht="12.75">
      <c r="C77" s="704"/>
      <c r="D77" s="704"/>
      <c r="E77" s="704"/>
      <c r="F77" s="704"/>
      <c r="G77" s="704"/>
    </row>
    <row r="78" spans="3:7" ht="12.75">
      <c r="C78" s="704"/>
      <c r="D78" s="704"/>
      <c r="E78" s="704"/>
      <c r="F78" s="704"/>
      <c r="G78" s="704"/>
    </row>
    <row r="79" spans="3:7" ht="12.75">
      <c r="C79" s="704"/>
      <c r="D79" s="704"/>
      <c r="E79" s="704"/>
      <c r="F79" s="704"/>
      <c r="G79" s="704"/>
    </row>
    <row r="80" spans="3:7" ht="12.75">
      <c r="C80" s="704"/>
      <c r="D80" s="704"/>
      <c r="E80" s="704"/>
      <c r="F80" s="704"/>
      <c r="G80" s="704"/>
    </row>
  </sheetData>
  <mergeCells count="30">
    <mergeCell ref="C3:I3"/>
    <mergeCell ref="C39:I39"/>
    <mergeCell ref="B41:B42"/>
    <mergeCell ref="C41:J42"/>
    <mergeCell ref="A53:A55"/>
    <mergeCell ref="B53:D55"/>
    <mergeCell ref="E54:H54"/>
    <mergeCell ref="A56:A57"/>
    <mergeCell ref="B56:D57"/>
    <mergeCell ref="F56:F57"/>
    <mergeCell ref="G56:G57"/>
    <mergeCell ref="H55:J55"/>
    <mergeCell ref="B58:D58"/>
    <mergeCell ref="B59:D59"/>
    <mergeCell ref="B60:D60"/>
    <mergeCell ref="B61:D61"/>
    <mergeCell ref="B62:D62"/>
    <mergeCell ref="B63:D63"/>
    <mergeCell ref="B64:D64"/>
    <mergeCell ref="B65:D65"/>
    <mergeCell ref="C75:G80"/>
    <mergeCell ref="A1:I1"/>
    <mergeCell ref="B69:D69"/>
    <mergeCell ref="F70:G71"/>
    <mergeCell ref="B71:E71"/>
    <mergeCell ref="B72:H72"/>
    <mergeCell ref="B66:D66"/>
    <mergeCell ref="B67:D67"/>
    <mergeCell ref="B68:D68"/>
    <mergeCell ref="G68:H6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3"/>
  <dimension ref="A1:L25"/>
  <sheetViews>
    <sheetView zoomScale="70" zoomScaleNormal="70" workbookViewId="0" topLeftCell="A1">
      <selection activeCell="T35" sqref="T35"/>
    </sheetView>
  </sheetViews>
  <sheetFormatPr defaultColWidth="9.00390625" defaultRowHeight="12.75"/>
  <cols>
    <col min="1" max="1" width="3.625" style="0" customWidth="1"/>
    <col min="6" max="6" width="6.25390625" style="0" customWidth="1"/>
    <col min="7" max="7" width="8.25390625" style="0" customWidth="1"/>
    <col min="8" max="12" width="7.25390625" style="0" customWidth="1"/>
  </cols>
  <sheetData>
    <row r="1" spans="11:12" ht="12.75" customHeight="1">
      <c r="K1" s="601" t="s">
        <v>46</v>
      </c>
      <c r="L1" s="592" t="s">
        <v>47</v>
      </c>
    </row>
    <row r="2" spans="1:12" ht="12.75" customHeight="1">
      <c r="A2" s="408"/>
      <c r="B2" s="12"/>
      <c r="C2" s="12"/>
      <c r="D2" s="12"/>
      <c r="E2" s="12"/>
      <c r="F2" s="12"/>
      <c r="G2" s="403">
        <v>1</v>
      </c>
      <c r="H2" s="403">
        <v>2</v>
      </c>
      <c r="I2" s="403">
        <v>3</v>
      </c>
      <c r="J2" s="403">
        <v>4</v>
      </c>
      <c r="K2" s="602"/>
      <c r="L2" s="592" t="s">
        <v>944</v>
      </c>
    </row>
    <row r="3" spans="1:12" ht="13.5" thickBot="1">
      <c r="A3" s="409"/>
      <c r="B3" s="747" t="s">
        <v>912</v>
      </c>
      <c r="C3" s="748"/>
      <c r="D3" s="748"/>
      <c r="E3" s="748"/>
      <c r="F3" s="748"/>
      <c r="G3" s="410"/>
      <c r="H3" s="410" t="s">
        <v>911</v>
      </c>
      <c r="I3" s="410"/>
      <c r="J3" s="410"/>
      <c r="K3" s="603"/>
      <c r="L3" s="609" t="s">
        <v>945</v>
      </c>
    </row>
    <row r="4" spans="1:12" ht="13.5" thickTop="1">
      <c r="A4" s="27">
        <v>1</v>
      </c>
      <c r="B4" s="593" t="s">
        <v>913</v>
      </c>
      <c r="C4" s="593"/>
      <c r="D4" s="593"/>
      <c r="E4" s="593"/>
      <c r="F4" s="593"/>
      <c r="G4" s="44" t="s">
        <v>916</v>
      </c>
      <c r="H4" s="44" t="s">
        <v>917</v>
      </c>
      <c r="I4" s="44" t="s">
        <v>918</v>
      </c>
      <c r="J4" s="44" t="s">
        <v>919</v>
      </c>
      <c r="K4" s="402"/>
      <c r="L4" s="158">
        <f>IF(K4=3,1,0)</f>
        <v>0</v>
      </c>
    </row>
    <row r="5" spans="1:12" ht="12.75">
      <c r="A5" s="27">
        <v>2</v>
      </c>
      <c r="B5" s="593" t="s">
        <v>914</v>
      </c>
      <c r="C5" s="593"/>
      <c r="D5" s="593"/>
      <c r="E5" s="593"/>
      <c r="F5" s="593"/>
      <c r="G5" s="44" t="s">
        <v>864</v>
      </c>
      <c r="H5" s="44" t="s">
        <v>874</v>
      </c>
      <c r="I5" s="44" t="s">
        <v>920</v>
      </c>
      <c r="J5" s="44" t="s">
        <v>921</v>
      </c>
      <c r="K5" s="26"/>
      <c r="L5" s="158">
        <f>IF(K5=1,1,0)</f>
        <v>0</v>
      </c>
    </row>
    <row r="6" spans="1:12" ht="12.75">
      <c r="A6" s="27">
        <v>3</v>
      </c>
      <c r="B6" s="593" t="s">
        <v>219</v>
      </c>
      <c r="C6" s="593"/>
      <c r="D6" s="593"/>
      <c r="E6" s="593"/>
      <c r="F6" s="593"/>
      <c r="G6" s="44" t="s">
        <v>925</v>
      </c>
      <c r="H6" s="44" t="s">
        <v>922</v>
      </c>
      <c r="I6" s="44" t="s">
        <v>923</v>
      </c>
      <c r="J6" s="44"/>
      <c r="K6" s="155"/>
      <c r="L6" s="158">
        <f>IF(K6=1,1,0)</f>
        <v>0</v>
      </c>
    </row>
    <row r="7" spans="1:12" ht="12.75">
      <c r="A7" s="27">
        <v>4</v>
      </c>
      <c r="B7" s="593" t="s">
        <v>915</v>
      </c>
      <c r="C7" s="593"/>
      <c r="D7" s="593"/>
      <c r="E7" s="593"/>
      <c r="F7" s="593"/>
      <c r="G7" s="44" t="s">
        <v>864</v>
      </c>
      <c r="H7" s="44" t="s">
        <v>874</v>
      </c>
      <c r="I7" s="44" t="s">
        <v>920</v>
      </c>
      <c r="J7" s="44" t="s">
        <v>921</v>
      </c>
      <c r="K7" s="26"/>
      <c r="L7" s="158">
        <f>IF(K7=2,1,0)</f>
        <v>0</v>
      </c>
    </row>
    <row r="8" spans="1:12" ht="12.75">
      <c r="A8" s="27">
        <v>5</v>
      </c>
      <c r="B8" s="593" t="s">
        <v>924</v>
      </c>
      <c r="C8" s="593"/>
      <c r="D8" s="593"/>
      <c r="E8" s="593"/>
      <c r="F8" s="593"/>
      <c r="G8" s="44" t="s">
        <v>926</v>
      </c>
      <c r="H8" s="44" t="s">
        <v>927</v>
      </c>
      <c r="I8" s="44" t="s">
        <v>928</v>
      </c>
      <c r="J8" s="44" t="s">
        <v>929</v>
      </c>
      <c r="K8" s="155"/>
      <c r="L8" s="158">
        <f>IF(K8=3,1,0)</f>
        <v>0</v>
      </c>
    </row>
    <row r="9" spans="1:12" ht="12.75">
      <c r="A9" s="27">
        <v>6</v>
      </c>
      <c r="B9" s="593" t="s">
        <v>934</v>
      </c>
      <c r="C9" s="593"/>
      <c r="D9" s="593"/>
      <c r="E9" s="593" t="s">
        <v>45</v>
      </c>
      <c r="G9" s="44" t="s">
        <v>930</v>
      </c>
      <c r="H9" s="44" t="s">
        <v>931</v>
      </c>
      <c r="I9" s="44" t="s">
        <v>932</v>
      </c>
      <c r="J9" s="44" t="s">
        <v>933</v>
      </c>
      <c r="K9" s="26"/>
      <c r="L9" s="158">
        <f>IF(K9=1,1,0)</f>
        <v>0</v>
      </c>
    </row>
    <row r="10" spans="1:12" ht="12.75">
      <c r="A10" s="27">
        <v>7</v>
      </c>
      <c r="B10" s="593" t="s">
        <v>935</v>
      </c>
      <c r="C10" s="593"/>
      <c r="D10" s="593"/>
      <c r="E10" s="593" t="s">
        <v>45</v>
      </c>
      <c r="G10" s="44" t="s">
        <v>930</v>
      </c>
      <c r="H10" s="44" t="s">
        <v>931</v>
      </c>
      <c r="I10" s="44" t="s">
        <v>932</v>
      </c>
      <c r="J10" s="44" t="s">
        <v>936</v>
      </c>
      <c r="K10" s="155"/>
      <c r="L10" s="158">
        <f>IF(K10=4,1,0)</f>
        <v>0</v>
      </c>
    </row>
    <row r="11" spans="1:12" ht="12.75">
      <c r="A11" s="27">
        <v>8</v>
      </c>
      <c r="B11" s="593" t="s">
        <v>220</v>
      </c>
      <c r="C11" s="593"/>
      <c r="D11" s="593"/>
      <c r="E11" s="593" t="s">
        <v>937</v>
      </c>
      <c r="F11" s="593" t="s">
        <v>938</v>
      </c>
      <c r="G11" s="44" t="s">
        <v>930</v>
      </c>
      <c r="H11" s="44" t="s">
        <v>931</v>
      </c>
      <c r="I11" s="44" t="s">
        <v>932</v>
      </c>
      <c r="J11" s="44"/>
      <c r="K11" s="26"/>
      <c r="L11" s="158">
        <f>IF(OR(K11=1,K11=2,K11=12,K11=1.2),1,0)</f>
        <v>0</v>
      </c>
    </row>
    <row r="12" spans="1:12" ht="15.75">
      <c r="A12" s="406"/>
      <c r="B12" s="405">
        <v>1</v>
      </c>
      <c r="C12" s="405" t="s">
        <v>939</v>
      </c>
      <c r="D12" s="405"/>
      <c r="E12" s="405">
        <v>2</v>
      </c>
      <c r="F12" s="405" t="s">
        <v>939</v>
      </c>
      <c r="G12" s="405">
        <v>3</v>
      </c>
      <c r="H12" s="405" t="s">
        <v>939</v>
      </c>
      <c r="I12" s="405"/>
      <c r="J12" s="45" t="s">
        <v>940</v>
      </c>
      <c r="K12" s="405"/>
      <c r="L12" s="14" t="s">
        <v>946</v>
      </c>
    </row>
    <row r="13" spans="1:12" ht="12.75">
      <c r="A13" s="407"/>
      <c r="B13" s="12"/>
      <c r="C13" s="12"/>
      <c r="D13" s="12"/>
      <c r="E13" s="12"/>
      <c r="F13" s="12"/>
      <c r="G13" s="12"/>
      <c r="H13" s="12"/>
      <c r="I13" s="12"/>
      <c r="J13" s="404" t="s">
        <v>948</v>
      </c>
      <c r="K13" s="20"/>
      <c r="L13" s="14" t="s">
        <v>947</v>
      </c>
    </row>
    <row r="14" spans="1:11" ht="12.75">
      <c r="A14" s="407"/>
      <c r="B14" s="12"/>
      <c r="C14" s="12"/>
      <c r="D14" s="12"/>
      <c r="E14" s="12"/>
      <c r="F14" s="12"/>
      <c r="G14" s="12"/>
      <c r="H14" s="12"/>
      <c r="I14" s="12"/>
      <c r="J14" s="408"/>
      <c r="K14" s="20"/>
    </row>
    <row r="15" spans="1:12" ht="12.75">
      <c r="A15" s="407"/>
      <c r="B15" s="12"/>
      <c r="C15" s="12"/>
      <c r="D15" s="12"/>
      <c r="E15" s="12"/>
      <c r="F15" s="12"/>
      <c r="G15" s="407"/>
      <c r="H15" s="12"/>
      <c r="I15" s="12"/>
      <c r="J15" s="12"/>
      <c r="K15" s="408"/>
      <c r="L15" s="12"/>
    </row>
    <row r="16" spans="1:12" ht="12.75">
      <c r="A16" s="407"/>
      <c r="B16" s="12"/>
      <c r="C16" s="12"/>
      <c r="D16" s="12"/>
      <c r="E16" s="12"/>
      <c r="F16" s="12"/>
      <c r="G16" s="407"/>
      <c r="H16" s="12"/>
      <c r="I16" s="12"/>
      <c r="J16" s="12"/>
      <c r="K16" s="408"/>
      <c r="L16" s="12"/>
    </row>
    <row r="17" spans="1:12" ht="12.75">
      <c r="A17" s="407"/>
      <c r="B17" s="12"/>
      <c r="C17" s="12"/>
      <c r="D17" s="12"/>
      <c r="E17" s="12"/>
      <c r="F17" s="12"/>
      <c r="G17" s="407"/>
      <c r="H17" s="12"/>
      <c r="I17" s="12"/>
      <c r="J17" s="12"/>
      <c r="K17" s="408"/>
      <c r="L17" s="12"/>
    </row>
    <row r="18" spans="1:12" ht="12.75">
      <c r="A18" s="407"/>
      <c r="B18" s="12"/>
      <c r="C18" s="12"/>
      <c r="D18" s="12"/>
      <c r="E18" s="12"/>
      <c r="F18" s="12"/>
      <c r="G18" s="407"/>
      <c r="H18" s="12"/>
      <c r="I18" s="12"/>
      <c r="J18" s="12"/>
      <c r="K18" s="408"/>
      <c r="L18" s="12"/>
    </row>
    <row r="19" spans="1:12" ht="12.75">
      <c r="A19" s="407"/>
      <c r="B19" s="12"/>
      <c r="C19" s="12"/>
      <c r="D19" s="12"/>
      <c r="E19" s="12"/>
      <c r="F19" s="12"/>
      <c r="G19" s="407"/>
      <c r="H19" s="12"/>
      <c r="I19" s="12"/>
      <c r="J19" s="12"/>
      <c r="K19" s="408"/>
      <c r="L19" s="12"/>
    </row>
    <row r="20" spans="1:11" ht="15.75">
      <c r="A20" s="23"/>
      <c r="B20" s="607"/>
      <c r="C20" s="608" t="s">
        <v>941</v>
      </c>
      <c r="D20" s="608"/>
      <c r="E20" s="608"/>
      <c r="F20" s="608"/>
      <c r="G20" s="608">
        <f>SUM(L4:L11)</f>
        <v>0</v>
      </c>
      <c r="H20" s="608" t="s">
        <v>942</v>
      </c>
      <c r="I20" s="608"/>
      <c r="J20" s="607"/>
      <c r="K20" s="22"/>
    </row>
    <row r="21" spans="1:11" ht="15.75">
      <c r="A21" s="23"/>
      <c r="B21" s="607"/>
      <c r="C21" s="608" t="s">
        <v>943</v>
      </c>
      <c r="D21" s="608"/>
      <c r="E21" s="608"/>
      <c r="F21" s="608"/>
      <c r="G21" s="608" t="str">
        <f>IF(G20=8,"5 - Отлично",(IF(G20=7,"4 - Хорошо",IF(G20=6,"3 - почти знаете","2 - знания ни о чем"))))</f>
        <v>2 - знания ни о чем</v>
      </c>
      <c r="H21" s="608"/>
      <c r="I21" s="608"/>
      <c r="J21" s="607"/>
      <c r="K21" s="22"/>
    </row>
    <row r="22" spans="1:9" ht="13.5" thickBot="1">
      <c r="A22" s="23"/>
      <c r="B22" s="64"/>
      <c r="C22" s="64">
        <v>1</v>
      </c>
      <c r="D22" s="64"/>
      <c r="E22" s="64">
        <v>2</v>
      </c>
      <c r="F22" s="64"/>
      <c r="G22" s="64">
        <v>3</v>
      </c>
      <c r="H22" s="64"/>
      <c r="I22" s="64">
        <v>4</v>
      </c>
    </row>
    <row r="23" spans="1:9" ht="13.5" thickTop="1">
      <c r="A23" s="23"/>
      <c r="B23" t="s">
        <v>327</v>
      </c>
      <c r="C23" t="s">
        <v>328</v>
      </c>
      <c r="D23" t="s">
        <v>327</v>
      </c>
      <c r="E23" t="s">
        <v>328</v>
      </c>
      <c r="F23" t="s">
        <v>327</v>
      </c>
      <c r="G23" t="s">
        <v>328</v>
      </c>
      <c r="H23" t="s">
        <v>327</v>
      </c>
      <c r="I23" t="s">
        <v>328</v>
      </c>
    </row>
    <row r="24" spans="1:9" ht="12.75">
      <c r="A24" s="23"/>
      <c r="B24">
        <v>-2</v>
      </c>
      <c r="C24">
        <v>-3</v>
      </c>
      <c r="D24">
        <v>-2</v>
      </c>
      <c r="E24">
        <v>3</v>
      </c>
      <c r="F24">
        <v>-2</v>
      </c>
      <c r="G24">
        <v>2</v>
      </c>
      <c r="H24">
        <v>-2</v>
      </c>
      <c r="I24">
        <v>-1</v>
      </c>
    </row>
    <row r="25" spans="1:9" ht="12.75">
      <c r="A25" s="23"/>
      <c r="B25">
        <v>3</v>
      </c>
      <c r="C25">
        <v>4</v>
      </c>
      <c r="D25">
        <v>3</v>
      </c>
      <c r="E25">
        <v>-2</v>
      </c>
      <c r="F25">
        <v>3</v>
      </c>
      <c r="G25">
        <v>2</v>
      </c>
      <c r="H25">
        <v>3</v>
      </c>
      <c r="I25">
        <v>1</v>
      </c>
    </row>
    <row r="30" ht="12.75" customHeight="1"/>
  </sheetData>
  <mergeCells count="1">
    <mergeCell ref="B3:F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2"/>
  <dimension ref="A1:Q70"/>
  <sheetViews>
    <sheetView zoomScale="75" zoomScaleNormal="75" workbookViewId="0" topLeftCell="A1">
      <selection activeCell="B38" sqref="B38"/>
    </sheetView>
  </sheetViews>
  <sheetFormatPr defaultColWidth="9.00390625" defaultRowHeight="12.75"/>
  <cols>
    <col min="1" max="10" width="7.75390625" style="12" customWidth="1"/>
    <col min="11" max="15" width="9.125" style="12" customWidth="1"/>
  </cols>
  <sheetData>
    <row r="1" spans="1:15" ht="18">
      <c r="A1" s="790" t="s">
        <v>1172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427"/>
      <c r="M1" s="427"/>
      <c r="N1" s="643" t="s">
        <v>779</v>
      </c>
      <c r="O1" s="427"/>
    </row>
    <row r="2" spans="1:15" ht="15">
      <c r="A2" s="791" t="s">
        <v>1271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</row>
    <row r="3" spans="1:15" ht="15">
      <c r="A3" s="792" t="s">
        <v>1272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641"/>
      <c r="O3" s="641"/>
    </row>
    <row r="4" spans="1:15" ht="18">
      <c r="A4" s="793" t="s">
        <v>274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427"/>
      <c r="O4" s="427"/>
    </row>
    <row r="5" spans="1:15" ht="15.75">
      <c r="A5" s="642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27"/>
      <c r="O5" s="427"/>
    </row>
    <row r="6" spans="1:15" ht="15.75">
      <c r="A6" s="781" t="s">
        <v>311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427"/>
      <c r="O6" s="427"/>
    </row>
    <row r="7" spans="1:15" ht="12.75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27"/>
      <c r="O7" s="427"/>
    </row>
    <row r="8" spans="1:15" ht="12.75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27"/>
      <c r="O8" s="427"/>
    </row>
    <row r="9" spans="1:15" ht="13.5" thickBo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27"/>
      <c r="O9" s="428"/>
    </row>
    <row r="10" spans="1:15" ht="13.5" thickBot="1">
      <c r="A10" s="430"/>
      <c r="B10" s="430"/>
      <c r="C10" s="430"/>
      <c r="D10" s="430"/>
      <c r="E10" s="432" t="s">
        <v>284</v>
      </c>
      <c r="F10" s="201"/>
      <c r="G10" s="433" t="s">
        <v>1173</v>
      </c>
      <c r="H10" s="434" t="s">
        <v>283</v>
      </c>
      <c r="I10" s="435" t="s">
        <v>1174</v>
      </c>
      <c r="J10" s="435" t="s">
        <v>1175</v>
      </c>
      <c r="K10" s="430"/>
      <c r="L10" s="430"/>
      <c r="M10" s="430"/>
      <c r="N10" s="427"/>
      <c r="O10" s="428"/>
    </row>
    <row r="11" spans="1:15" ht="26.25" thickBot="1">
      <c r="A11" s="644"/>
      <c r="B11" s="437" t="s">
        <v>293</v>
      </c>
      <c r="C11" s="438" t="s">
        <v>292</v>
      </c>
      <c r="D11" s="438" t="s">
        <v>285</v>
      </c>
      <c r="E11" s="437" t="s">
        <v>286</v>
      </c>
      <c r="F11" s="439" t="s">
        <v>287</v>
      </c>
      <c r="G11" s="437" t="s">
        <v>324</v>
      </c>
      <c r="H11" s="437" t="s">
        <v>288</v>
      </c>
      <c r="I11" s="440" t="s">
        <v>1176</v>
      </c>
      <c r="J11" s="441" t="s">
        <v>1177</v>
      </c>
      <c r="K11" s="430"/>
      <c r="L11" s="430"/>
      <c r="M11" s="430"/>
      <c r="N11" s="427"/>
      <c r="O11" s="428"/>
    </row>
    <row r="12" spans="1:15" ht="12.75">
      <c r="A12" s="442">
        <v>1</v>
      </c>
      <c r="B12" s="443" t="s">
        <v>280</v>
      </c>
      <c r="C12" s="444"/>
      <c r="D12" s="444"/>
      <c r="E12" s="445" t="str">
        <f>IF(C12&gt;0,(D12/C12),"-")</f>
        <v>-</v>
      </c>
      <c r="F12" s="773">
        <v>1</v>
      </c>
      <c r="G12" s="446" t="str">
        <f>IF(C12&gt;0,(F$12/D12),"-")</f>
        <v>-</v>
      </c>
      <c r="H12" s="447" t="str">
        <f>IF(D12&gt;0,(G12*E12),"-")</f>
        <v>-</v>
      </c>
      <c r="I12" s="448" t="str">
        <f>IF(C12&gt;0,(E12-H12),"-")</f>
        <v>-</v>
      </c>
      <c r="J12" s="449" t="str">
        <f>IF(C12&gt;0,(E12+H12),"-")</f>
        <v>-</v>
      </c>
      <c r="K12" s="430"/>
      <c r="L12" s="430"/>
      <c r="M12" s="430"/>
      <c r="N12" s="427"/>
      <c r="O12" s="428"/>
    </row>
    <row r="13" spans="1:15" ht="12.75">
      <c r="A13" s="450">
        <v>2</v>
      </c>
      <c r="B13" s="451" t="s">
        <v>281</v>
      </c>
      <c r="C13" s="452"/>
      <c r="D13" s="452"/>
      <c r="E13" s="445" t="str">
        <f>IF(C13&gt;0,(D13/C13),"-")</f>
        <v>-</v>
      </c>
      <c r="F13" s="774"/>
      <c r="G13" s="446" t="str">
        <f>IF(C13&gt;0,(F$12/D13),"-")</f>
        <v>-</v>
      </c>
      <c r="H13" s="447" t="str">
        <f>IF(D13&gt;0,(G13*E13),"-")</f>
        <v>-</v>
      </c>
      <c r="I13" s="448" t="str">
        <f>IF(C13&gt;0,(E13-H13),"-")</f>
        <v>-</v>
      </c>
      <c r="J13" s="449" t="str">
        <f>IF(C13&gt;0,(E13+H13),"-")</f>
        <v>-</v>
      </c>
      <c r="K13" s="430"/>
      <c r="L13" s="430"/>
      <c r="M13" s="430"/>
      <c r="N13" s="427"/>
      <c r="O13" s="428"/>
    </row>
    <row r="14" spans="1:15" ht="12.75">
      <c r="A14" s="450">
        <v>3</v>
      </c>
      <c r="B14" s="451" t="s">
        <v>308</v>
      </c>
      <c r="C14" s="452"/>
      <c r="D14" s="452"/>
      <c r="E14" s="445" t="str">
        <f>IF(C14&gt;0,(D14/C14),"-")</f>
        <v>-</v>
      </c>
      <c r="F14" s="774"/>
      <c r="G14" s="446" t="str">
        <f>IF(C14&gt;0,(F$12/D14),"-")</f>
        <v>-</v>
      </c>
      <c r="H14" s="447" t="str">
        <f>IF(D14&gt;0,(G14*E14),"-")</f>
        <v>-</v>
      </c>
      <c r="I14" s="448" t="str">
        <f>IF(C14&gt;0,(E14-H14),"-")</f>
        <v>-</v>
      </c>
      <c r="J14" s="449" t="str">
        <f>IF(C14&gt;0,(E14+H14),"-")</f>
        <v>-</v>
      </c>
      <c r="K14" s="430"/>
      <c r="L14" s="430"/>
      <c r="M14" s="430"/>
      <c r="N14" s="427"/>
      <c r="O14" s="428"/>
    </row>
    <row r="15" spans="1:15" ht="12.75">
      <c r="A15" s="453">
        <v>4</v>
      </c>
      <c r="B15" s="416" t="s">
        <v>309</v>
      </c>
      <c r="C15" s="454"/>
      <c r="D15" s="454"/>
      <c r="E15" s="445" t="str">
        <f>IF(C15&gt;0,(D15/C15),"-")</f>
        <v>-</v>
      </c>
      <c r="F15" s="784"/>
      <c r="G15" s="446" t="str">
        <f>IF(C15&gt;0,(F$12/D15),"-")</f>
        <v>-</v>
      </c>
      <c r="H15" s="447" t="str">
        <f>IF(D15&gt;0,(G15*E15),"-")</f>
        <v>-</v>
      </c>
      <c r="I15" s="448" t="str">
        <f>IF(C15&gt;0,(E15-H15),"-")</f>
        <v>-</v>
      </c>
      <c r="J15" s="449" t="str">
        <f>IF(C15&gt;0,(E15+H15),"-")</f>
        <v>-</v>
      </c>
      <c r="K15" s="201"/>
      <c r="L15" s="201"/>
      <c r="M15" s="201"/>
      <c r="N15" s="427"/>
      <c r="O15" s="428"/>
    </row>
    <row r="16" spans="1:15" ht="15.75">
      <c r="A16" s="456"/>
      <c r="B16" s="201"/>
      <c r="C16" s="417"/>
      <c r="D16" s="201"/>
      <c r="E16" s="417"/>
      <c r="F16" s="201"/>
      <c r="G16" s="201"/>
      <c r="H16" s="201"/>
      <c r="I16" s="201"/>
      <c r="J16" s="457"/>
      <c r="K16" s="457"/>
      <c r="L16" s="457"/>
      <c r="M16" s="201"/>
      <c r="N16" s="427"/>
      <c r="O16" s="428"/>
    </row>
    <row r="17" spans="1:15" ht="15.75">
      <c r="A17" s="458"/>
      <c r="B17" s="459"/>
      <c r="C17" s="460"/>
      <c r="D17" s="461"/>
      <c r="E17" s="427"/>
      <c r="F17" s="427"/>
      <c r="G17" s="427"/>
      <c r="H17" s="427"/>
      <c r="I17" s="427"/>
      <c r="J17" s="427"/>
      <c r="K17" s="461"/>
      <c r="L17" s="461"/>
      <c r="M17" s="201"/>
      <c r="N17" s="427"/>
      <c r="O17" s="428"/>
    </row>
    <row r="18" spans="1:15" ht="13.5" thickBot="1">
      <c r="A18" s="785" t="s">
        <v>300</v>
      </c>
      <c r="B18" s="786"/>
      <c r="C18" s="786"/>
      <c r="D18" s="786"/>
      <c r="E18" s="786"/>
      <c r="F18" s="786"/>
      <c r="G18" s="786"/>
      <c r="H18" s="786"/>
      <c r="I18" s="786"/>
      <c r="J18" s="786"/>
      <c r="K18" s="786"/>
      <c r="L18" s="786"/>
      <c r="M18" s="786"/>
      <c r="N18" s="786"/>
      <c r="O18" s="787"/>
    </row>
    <row r="19" spans="1:15" ht="12.75">
      <c r="A19" s="610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</row>
    <row r="20" spans="1:15" ht="16.5" thickBot="1">
      <c r="A20" s="788" t="s">
        <v>291</v>
      </c>
      <c r="B20" s="789"/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</row>
    <row r="21" spans="1:15" ht="16.5" thickBot="1">
      <c r="A21" s="462" t="s">
        <v>275</v>
      </c>
      <c r="B21" s="463" t="s">
        <v>1178</v>
      </c>
      <c r="C21" s="463" t="s">
        <v>276</v>
      </c>
      <c r="D21" s="464" t="s">
        <v>277</v>
      </c>
      <c r="E21" s="439" t="s">
        <v>316</v>
      </c>
      <c r="F21" s="463" t="s">
        <v>317</v>
      </c>
      <c r="G21" s="465" t="s">
        <v>318</v>
      </c>
      <c r="H21" s="439" t="s">
        <v>278</v>
      </c>
      <c r="I21" s="466" t="s">
        <v>319</v>
      </c>
      <c r="J21" s="467" t="s">
        <v>320</v>
      </c>
      <c r="K21" s="468"/>
      <c r="L21" s="775" t="s">
        <v>1179</v>
      </c>
      <c r="M21" s="776"/>
      <c r="N21" s="468"/>
      <c r="O21" s="468"/>
    </row>
    <row r="22" spans="1:15" ht="13.5" thickBot="1">
      <c r="A22" s="470">
        <v>1</v>
      </c>
      <c r="B22" s="470"/>
      <c r="C22" s="470"/>
      <c r="D22" s="471" t="str">
        <f>IF(B22&gt;0,(B22/C22),"-")</f>
        <v>-</v>
      </c>
      <c r="E22" s="472" t="str">
        <f>IF(B33&gt;0,C33*(0.1/B22),"-")</f>
        <v>-</v>
      </c>
      <c r="F22" s="472" t="str">
        <f>IF(C22&gt;0,(0.001/C22),"-")</f>
        <v>-</v>
      </c>
      <c r="G22" s="473" t="str">
        <f>IF(B22&gt;0,(E22+F22),"-")</f>
        <v>-</v>
      </c>
      <c r="H22" s="474" t="str">
        <f>IF(B22&gt;0,(D22*G22),"-")</f>
        <v>-</v>
      </c>
      <c r="I22" s="475" t="str">
        <f>IF(B22&gt;0,(D22-H22),"-")</f>
        <v>-</v>
      </c>
      <c r="J22" s="476" t="str">
        <f>IF(B22&gt;0,(D22+H22),"-")</f>
        <v>-</v>
      </c>
      <c r="K22" s="468"/>
      <c r="L22" s="777"/>
      <c r="M22" s="778"/>
      <c r="N22" s="468"/>
      <c r="O22" s="468"/>
    </row>
    <row r="23" spans="1:15" ht="15.75" thickBot="1">
      <c r="A23" s="427"/>
      <c r="B23" s="477" t="s">
        <v>279</v>
      </c>
      <c r="C23" s="478"/>
      <c r="D23" s="479"/>
      <c r="E23" s="480"/>
      <c r="F23" s="477" t="s">
        <v>289</v>
      </c>
      <c r="G23" s="481"/>
      <c r="H23" s="481"/>
      <c r="I23" s="482"/>
      <c r="J23" s="468"/>
      <c r="K23" s="468"/>
      <c r="L23" s="468"/>
      <c r="M23" s="201"/>
      <c r="N23" s="427"/>
      <c r="O23" s="468"/>
    </row>
    <row r="24" spans="1:15" ht="13.5" thickBot="1">
      <c r="A24" s="427"/>
      <c r="B24" s="483"/>
      <c r="C24" s="483"/>
      <c r="D24" s="480"/>
      <c r="E24" s="480"/>
      <c r="F24" s="480"/>
      <c r="G24" s="484"/>
      <c r="H24" s="485"/>
      <c r="I24" s="486"/>
      <c r="J24" s="487"/>
      <c r="K24" s="488"/>
      <c r="L24" s="488"/>
      <c r="M24" s="201"/>
      <c r="N24" s="427"/>
      <c r="O24" s="468"/>
    </row>
    <row r="25" spans="1:15" ht="15" thickBot="1">
      <c r="A25" s="427"/>
      <c r="B25" s="489" t="s">
        <v>321</v>
      </c>
      <c r="C25" s="490" t="s">
        <v>322</v>
      </c>
      <c r="D25" s="491" t="s">
        <v>323</v>
      </c>
      <c r="E25" s="779" t="s">
        <v>1180</v>
      </c>
      <c r="F25" s="780"/>
      <c r="G25" s="201"/>
      <c r="H25" s="201"/>
      <c r="I25" s="201"/>
      <c r="J25" s="487"/>
      <c r="K25" s="488"/>
      <c r="L25" s="488"/>
      <c r="M25" s="201"/>
      <c r="N25" s="427"/>
      <c r="O25" s="468"/>
    </row>
    <row r="26" spans="1:15" ht="12.75">
      <c r="A26" s="427"/>
      <c r="B26" s="488"/>
      <c r="C26" s="488"/>
      <c r="D26" s="488"/>
      <c r="E26" s="488"/>
      <c r="F26" s="488"/>
      <c r="G26" s="488"/>
      <c r="H26" s="488"/>
      <c r="I26" s="488"/>
      <c r="J26" s="487"/>
      <c r="K26" s="488"/>
      <c r="L26" s="488"/>
      <c r="M26" s="201"/>
      <c r="N26" s="427"/>
      <c r="O26" s="468"/>
    </row>
    <row r="27" spans="1:15" ht="15.75">
      <c r="A27" s="781" t="s">
        <v>299</v>
      </c>
      <c r="B27" s="781"/>
      <c r="C27" s="781"/>
      <c r="D27" s="781"/>
      <c r="E27" s="781"/>
      <c r="F27" s="781"/>
      <c r="G27" s="781"/>
      <c r="H27" s="781"/>
      <c r="I27" s="781"/>
      <c r="J27" s="781"/>
      <c r="K27" s="781"/>
      <c r="L27" s="781"/>
      <c r="M27" s="781"/>
      <c r="N27" s="781"/>
      <c r="O27" s="781"/>
    </row>
    <row r="28" spans="1:15" ht="12.7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427"/>
      <c r="O28" s="468"/>
    </row>
    <row r="29" spans="1:15" ht="12.75">
      <c r="A29" s="427"/>
      <c r="B29" s="488"/>
      <c r="C29" s="488"/>
      <c r="D29" s="468"/>
      <c r="E29" s="468"/>
      <c r="F29" s="468"/>
      <c r="G29" s="468"/>
      <c r="H29" s="488"/>
      <c r="I29" s="488"/>
      <c r="J29" s="487"/>
      <c r="K29" s="488"/>
      <c r="L29" s="488"/>
      <c r="M29" s="201"/>
      <c r="N29" s="427"/>
      <c r="O29" s="468"/>
    </row>
    <row r="30" spans="1:15" ht="13.5" thickBot="1">
      <c r="A30" s="427"/>
      <c r="B30" s="488"/>
      <c r="C30" s="488"/>
      <c r="D30" s="468"/>
      <c r="E30" s="468"/>
      <c r="F30" s="468"/>
      <c r="G30" s="468"/>
      <c r="H30" s="488"/>
      <c r="I30" s="488"/>
      <c r="J30" s="468"/>
      <c r="K30" s="468"/>
      <c r="L30" s="488"/>
      <c r="M30" s="201"/>
      <c r="N30" s="427"/>
      <c r="O30" s="468"/>
    </row>
    <row r="31" spans="1:15" ht="15" thickBot="1">
      <c r="A31" s="492"/>
      <c r="B31" s="493" t="s">
        <v>293</v>
      </c>
      <c r="C31" s="494" t="s">
        <v>1181</v>
      </c>
      <c r="D31" s="493" t="s">
        <v>1182</v>
      </c>
      <c r="E31" s="493" t="s">
        <v>324</v>
      </c>
      <c r="F31" s="495" t="s">
        <v>282</v>
      </c>
      <c r="G31" s="496" t="s">
        <v>1183</v>
      </c>
      <c r="H31" s="497" t="s">
        <v>1184</v>
      </c>
      <c r="I31" s="496" t="s">
        <v>1176</v>
      </c>
      <c r="J31" s="441" t="s">
        <v>1177</v>
      </c>
      <c r="K31" s="498" t="s">
        <v>1185</v>
      </c>
      <c r="M31" s="201"/>
      <c r="N31" s="427"/>
      <c r="O31" s="468"/>
    </row>
    <row r="32" spans="1:15" ht="12.75">
      <c r="A32" s="470">
        <v>1</v>
      </c>
      <c r="B32" s="499">
        <v>0.1</v>
      </c>
      <c r="C32" s="471"/>
      <c r="D32" s="500">
        <f>B32*0.04</f>
        <v>0.004</v>
      </c>
      <c r="E32" s="472"/>
      <c r="F32" s="501"/>
      <c r="G32" s="502"/>
      <c r="H32" s="503"/>
      <c r="I32" s="504" t="str">
        <f>I12</f>
        <v>-</v>
      </c>
      <c r="J32" s="505" t="str">
        <f>J12</f>
        <v>-</v>
      </c>
      <c r="K32" s="506" t="str">
        <f>E12</f>
        <v>-</v>
      </c>
      <c r="M32" s="201"/>
      <c r="N32" s="427"/>
      <c r="O32" s="468"/>
    </row>
    <row r="33" spans="1:15" ht="12.75">
      <c r="A33" s="470">
        <v>1</v>
      </c>
      <c r="B33" s="499"/>
      <c r="C33" s="507" t="str">
        <f>IF(B33&gt;0,2*3.14*SQRT(B33/$D$22),"-")</f>
        <v>-</v>
      </c>
      <c r="D33" s="500">
        <f>B33*0.04</f>
        <v>0</v>
      </c>
      <c r="E33" s="508" t="str">
        <f>IF(B33&gt;0,C320.5*(D33+$G$22),"-")</f>
        <v>-</v>
      </c>
      <c r="F33" s="509" t="str">
        <f>IF(B33&gt;0,C33*E33,"-")</f>
        <v>-</v>
      </c>
      <c r="G33" s="510" t="str">
        <f>IF(B33&gt;0,C33-F33,"-")</f>
        <v>-</v>
      </c>
      <c r="H33" s="511" t="str">
        <f>IF(B22&gt;0,C33+F33,"-")</f>
        <v>-</v>
      </c>
      <c r="I33" s="512" t="str">
        <f>I12</f>
        <v>-</v>
      </c>
      <c r="J33" s="513" t="str">
        <f>J12</f>
        <v>-</v>
      </c>
      <c r="K33" s="506" t="str">
        <f>E12</f>
        <v>-</v>
      </c>
      <c r="M33" s="201"/>
      <c r="N33" s="427"/>
      <c r="O33" s="468"/>
    </row>
    <row r="34" spans="1:15" ht="12.75">
      <c r="A34" s="470">
        <v>2</v>
      </c>
      <c r="B34" s="499"/>
      <c r="C34" s="507" t="str">
        <f>IF(B34&gt;0,2*3.14*SQRT(B34/$D$22),"-")</f>
        <v>-</v>
      </c>
      <c r="D34" s="500">
        <f>B34*0.04</f>
        <v>0</v>
      </c>
      <c r="E34" s="508" t="str">
        <f>IF(B34&gt;0,0.5*(D34+$G$22),"-")</f>
        <v>-</v>
      </c>
      <c r="F34" s="509" t="str">
        <f>IF(B34&gt;0,C34*E34,"-")</f>
        <v>-</v>
      </c>
      <c r="G34" s="510" t="str">
        <f>IF(B34&gt;0,C34-F34,"-")</f>
        <v>-</v>
      </c>
      <c r="H34" s="511" t="str">
        <f>IF(B34&gt;0,C34+F34,"-")</f>
        <v>-</v>
      </c>
      <c r="I34" s="512" t="str">
        <f>I14</f>
        <v>-</v>
      </c>
      <c r="J34" s="513" t="str">
        <f>J14</f>
        <v>-</v>
      </c>
      <c r="K34" s="506" t="str">
        <f>E13</f>
        <v>-</v>
      </c>
      <c r="M34" s="201"/>
      <c r="N34" s="427"/>
      <c r="O34" s="468"/>
    </row>
    <row r="35" spans="1:15" ht="12.75">
      <c r="A35" s="640">
        <v>3</v>
      </c>
      <c r="B35" s="382"/>
      <c r="C35" s="507" t="str">
        <f>IF(B35&gt;0,2*3.14*SQRT(B35/$D$22),"-")</f>
        <v>-</v>
      </c>
      <c r="D35" s="500">
        <f>B35*0.04</f>
        <v>0</v>
      </c>
      <c r="E35" s="508" t="str">
        <f>IF(B35&gt;0,0.5*(D35+$G$22),"-")</f>
        <v>-</v>
      </c>
      <c r="F35" s="509" t="str">
        <f>IF(B35&gt;0,C35*E35,"-")</f>
        <v>-</v>
      </c>
      <c r="G35" s="510" t="str">
        <f>IF(B24&gt;0,C35-F35,"-")</f>
        <v>-</v>
      </c>
      <c r="H35" s="511" t="str">
        <f>IF(B24&gt;0,C35+F35,"-")</f>
        <v>-</v>
      </c>
      <c r="I35" s="512" t="str">
        <f>I14</f>
        <v>-</v>
      </c>
      <c r="J35" s="513" t="str">
        <f>J14</f>
        <v>-</v>
      </c>
      <c r="K35" s="515" t="str">
        <f>E14</f>
        <v>-</v>
      </c>
      <c r="M35" s="201"/>
      <c r="N35" s="427"/>
      <c r="O35" s="468"/>
    </row>
    <row r="36" spans="1:15" ht="13.5" thickBot="1">
      <c r="A36" s="640">
        <v>4</v>
      </c>
      <c r="B36" s="382"/>
      <c r="C36" s="507" t="str">
        <f>IF(B36&gt;0,2*3.14*SQRT(B36/$D$22),"-")</f>
        <v>-</v>
      </c>
      <c r="D36" s="500">
        <f>B36*0.04</f>
        <v>0</v>
      </c>
      <c r="E36" s="508" t="str">
        <f>IF(B36&gt;0,0.5*(D36+$G$22),"-")</f>
        <v>-</v>
      </c>
      <c r="F36" s="509" t="str">
        <f>IF(B36&gt;0,C36*E36,"-")</f>
        <v>-</v>
      </c>
      <c r="G36" s="510" t="str">
        <f>IF(B36&gt;0,C36-F36,"-")</f>
        <v>-</v>
      </c>
      <c r="H36" s="511" t="str">
        <f>IF(B36&gt;0,C36+F36,"-")</f>
        <v>-</v>
      </c>
      <c r="I36" s="516" t="str">
        <f>I15</f>
        <v>-</v>
      </c>
      <c r="J36" s="517" t="str">
        <f>J15</f>
        <v>-</v>
      </c>
      <c r="K36" s="515" t="str">
        <f>E15</f>
        <v>-</v>
      </c>
      <c r="M36" s="201"/>
      <c r="N36" s="427"/>
      <c r="O36" s="468"/>
    </row>
    <row r="37" spans="1:15" ht="13.5" thickBot="1">
      <c r="A37" s="427"/>
      <c r="B37" s="427"/>
      <c r="C37" s="427"/>
      <c r="D37" s="518"/>
      <c r="E37" s="519"/>
      <c r="F37" s="490"/>
      <c r="G37" s="488"/>
      <c r="H37" s="201"/>
      <c r="I37" s="231"/>
      <c r="J37" s="201"/>
      <c r="K37" s="201"/>
      <c r="L37" s="201"/>
      <c r="M37" s="201"/>
      <c r="N37" s="427"/>
      <c r="O37" s="468"/>
    </row>
    <row r="38" spans="1:15" ht="15" thickBot="1">
      <c r="A38" s="427"/>
      <c r="B38" s="427"/>
      <c r="C38" s="427"/>
      <c r="D38" s="782" t="s">
        <v>325</v>
      </c>
      <c r="E38" s="783"/>
      <c r="F38" s="782" t="s">
        <v>326</v>
      </c>
      <c r="G38" s="783"/>
      <c r="H38" s="427"/>
      <c r="I38" s="427"/>
      <c r="J38" s="427"/>
      <c r="K38" s="427"/>
      <c r="L38" s="427"/>
      <c r="M38" s="427"/>
      <c r="N38" s="427"/>
      <c r="O38" s="468"/>
    </row>
    <row r="39" spans="1:15" ht="13.5" thickBot="1">
      <c r="A39" s="769" t="s">
        <v>1186</v>
      </c>
      <c r="B39" s="770"/>
      <c r="C39" s="770"/>
      <c r="D39" s="770"/>
      <c r="E39" s="770"/>
      <c r="F39" s="770"/>
      <c r="G39" s="770"/>
      <c r="H39" s="770"/>
      <c r="I39" s="770"/>
      <c r="J39" s="770"/>
      <c r="K39" s="770"/>
      <c r="L39" s="770"/>
      <c r="M39" s="770"/>
      <c r="N39" s="429"/>
      <c r="O39" s="482"/>
    </row>
    <row r="40" spans="1:15" ht="12.75">
      <c r="A40" s="611"/>
      <c r="B40" s="612"/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427"/>
      <c r="O40" s="427"/>
    </row>
    <row r="41" spans="1:15" ht="16.5" thickBot="1">
      <c r="A41" s="771" t="s">
        <v>301</v>
      </c>
      <c r="B41" s="772"/>
      <c r="C41" s="772"/>
      <c r="D41" s="772"/>
      <c r="E41" s="772"/>
      <c r="F41" s="772"/>
      <c r="G41" s="772"/>
      <c r="H41" s="772"/>
      <c r="I41" s="772"/>
      <c r="J41" s="772"/>
      <c r="K41" s="772"/>
      <c r="L41" s="772"/>
      <c r="M41" s="772"/>
      <c r="N41" s="772"/>
      <c r="O41" s="772"/>
    </row>
    <row r="42" spans="1:15" ht="26.25" thickBot="1">
      <c r="A42" s="436"/>
      <c r="B42" s="437" t="s">
        <v>1187</v>
      </c>
      <c r="C42" s="438" t="s">
        <v>292</v>
      </c>
      <c r="D42" s="438" t="s">
        <v>285</v>
      </c>
      <c r="E42" s="437" t="s">
        <v>286</v>
      </c>
      <c r="F42" s="439" t="s">
        <v>287</v>
      </c>
      <c r="G42" s="437" t="s">
        <v>324</v>
      </c>
      <c r="H42" s="437" t="s">
        <v>288</v>
      </c>
      <c r="I42" s="440" t="s">
        <v>1176</v>
      </c>
      <c r="J42" s="441" t="s">
        <v>1177</v>
      </c>
      <c r="K42" s="430"/>
      <c r="L42" s="430"/>
      <c r="M42" s="431"/>
      <c r="N42" s="468"/>
      <c r="O42" s="468"/>
    </row>
    <row r="43" spans="1:15" ht="12.75">
      <c r="A43" s="443">
        <v>1</v>
      </c>
      <c r="B43" s="443">
        <v>0.01</v>
      </c>
      <c r="C43" s="444"/>
      <c r="D43" s="444"/>
      <c r="E43" s="445" t="str">
        <f>IF(C43&gt;0,(D43/C43),"-")</f>
        <v>-</v>
      </c>
      <c r="F43" s="773">
        <v>1</v>
      </c>
      <c r="G43" s="446" t="str">
        <f>IF(C43&gt;0,(F$12/D43),"-")</f>
        <v>-</v>
      </c>
      <c r="H43" s="447" t="str">
        <f>IF(D43&gt;0,(G43*E43),"-")</f>
        <v>-</v>
      </c>
      <c r="I43" s="448" t="str">
        <f>IF(C43&gt;0,(E43-H43),"-")</f>
        <v>-</v>
      </c>
      <c r="J43" s="449" t="str">
        <f>IF(C43&gt;0,(E43+H43),"-")</f>
        <v>-</v>
      </c>
      <c r="K43" s="430"/>
      <c r="L43" s="430"/>
      <c r="M43" s="431"/>
      <c r="N43" s="468"/>
      <c r="O43" s="468"/>
    </row>
    <row r="44" spans="1:15" ht="12.75">
      <c r="A44" s="451">
        <v>2</v>
      </c>
      <c r="B44" s="451">
        <v>0.02</v>
      </c>
      <c r="C44" s="452"/>
      <c r="D44" s="452"/>
      <c r="E44" s="445" t="str">
        <f>IF(C44&gt;0,(D44/C44),"-")</f>
        <v>-</v>
      </c>
      <c r="F44" s="774"/>
      <c r="G44" s="446" t="str">
        <f>IF(C44&gt;0,(F$12/D44),"-")</f>
        <v>-</v>
      </c>
      <c r="H44" s="447" t="str">
        <f>IF(D44&gt;0,(G44*E44),"-")</f>
        <v>-</v>
      </c>
      <c r="I44" s="448" t="str">
        <f>IF(C44&gt;0,(E44-H44),"-")</f>
        <v>-</v>
      </c>
      <c r="J44" s="449" t="str">
        <f>IF(C44&gt;0,(E44+H44),"-")</f>
        <v>-</v>
      </c>
      <c r="K44" s="430"/>
      <c r="L44" s="430"/>
      <c r="M44" s="431"/>
      <c r="N44" s="468"/>
      <c r="O44" s="468"/>
    </row>
    <row r="45" spans="1:15" ht="13.5" thickBot="1">
      <c r="A45" s="520">
        <v>3</v>
      </c>
      <c r="B45" s="520">
        <v>0.03</v>
      </c>
      <c r="C45" s="521"/>
      <c r="D45" s="521"/>
      <c r="E45" s="522" t="str">
        <f>IF(C45&gt;0,(D45/C45),"-")</f>
        <v>-</v>
      </c>
      <c r="F45" s="774"/>
      <c r="G45" s="523" t="str">
        <f>IF(C45&gt;0,(F$12/D45),"-")</f>
        <v>-</v>
      </c>
      <c r="H45" s="524" t="str">
        <f>IF(D45&gt;0,(G45*E45),"-")</f>
        <v>-</v>
      </c>
      <c r="I45" s="525" t="str">
        <f>IF(C45&gt;0,(E45-H45),"-")</f>
        <v>-</v>
      </c>
      <c r="J45" s="526" t="str">
        <f>IF(C45&gt;0,(E45+H45),"-")</f>
        <v>-</v>
      </c>
      <c r="K45" s="201"/>
      <c r="L45" s="201"/>
      <c r="M45" s="455"/>
      <c r="N45" s="468"/>
      <c r="O45" s="468"/>
    </row>
    <row r="46" spans="1:15" ht="12.75">
      <c r="A46" s="750" t="s">
        <v>294</v>
      </c>
      <c r="B46" s="751"/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2"/>
    </row>
    <row r="47" spans="1:15" ht="13.5" thickBot="1">
      <c r="A47" s="753"/>
      <c r="B47" s="754"/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5"/>
    </row>
    <row r="48" spans="1:15" ht="12.75">
      <c r="A48" s="528"/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</row>
    <row r="49" spans="1:15" ht="16.5" thickBot="1">
      <c r="A49" s="527" t="s">
        <v>302</v>
      </c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468"/>
      <c r="O49" s="468"/>
    </row>
    <row r="50" spans="1:15" ht="26.25" thickBot="1">
      <c r="A50" s="436"/>
      <c r="B50" s="437" t="s">
        <v>296</v>
      </c>
      <c r="C50" s="438" t="s">
        <v>292</v>
      </c>
      <c r="D50" s="438" t="s">
        <v>285</v>
      </c>
      <c r="E50" s="437" t="s">
        <v>1188</v>
      </c>
      <c r="F50" s="439" t="s">
        <v>287</v>
      </c>
      <c r="G50" s="437" t="s">
        <v>324</v>
      </c>
      <c r="H50" s="437" t="s">
        <v>288</v>
      </c>
      <c r="I50" s="440" t="s">
        <v>1176</v>
      </c>
      <c r="J50" s="441" t="s">
        <v>1177</v>
      </c>
      <c r="K50" s="468"/>
      <c r="L50" s="468"/>
      <c r="M50" s="430"/>
      <c r="N50" s="468"/>
      <c r="O50" s="468"/>
    </row>
    <row r="51" spans="1:15" ht="12.75">
      <c r="A51" s="443">
        <v>1</v>
      </c>
      <c r="B51" s="443" t="s">
        <v>296</v>
      </c>
      <c r="C51" s="444"/>
      <c r="D51" s="444"/>
      <c r="E51" s="445" t="str">
        <f>IF(C51&gt;0,C59(D51/C51),"-")</f>
        <v>-</v>
      </c>
      <c r="F51" s="758">
        <v>1</v>
      </c>
      <c r="G51" s="446" t="str">
        <f>IF(C51&gt;0,(H$12/D51),"-")</f>
        <v>-</v>
      </c>
      <c r="H51" s="447" t="str">
        <f>IF(D51&gt;0,(G51*E51),"-")</f>
        <v>-</v>
      </c>
      <c r="I51" s="448" t="str">
        <f>IF(C51&gt;0,(E51-H51),"-")</f>
        <v>-</v>
      </c>
      <c r="J51" s="449" t="str">
        <f>IF(C51&gt;0,(E51+H51),"-")</f>
        <v>-</v>
      </c>
      <c r="K51" s="468"/>
      <c r="L51" s="468"/>
      <c r="M51" s="430"/>
      <c r="N51" s="468"/>
      <c r="O51" s="468"/>
    </row>
    <row r="52" spans="1:15" ht="12.75">
      <c r="A52" s="443">
        <v>1</v>
      </c>
      <c r="B52" s="443" t="s">
        <v>297</v>
      </c>
      <c r="C52" s="444"/>
      <c r="D52" s="444"/>
      <c r="E52" s="445" t="str">
        <f>IF(C52&gt;0,(D52/C52),"-")</f>
        <v>-</v>
      </c>
      <c r="F52" s="759"/>
      <c r="G52" s="446" t="str">
        <f>IF(C52&gt;0,(H$12/D52),"-")</f>
        <v>-</v>
      </c>
      <c r="H52" s="447" t="str">
        <f>IF(D52&gt;0,(G52*E52),"-")</f>
        <v>-</v>
      </c>
      <c r="I52" s="448" t="str">
        <f>IF(C52&gt;0,(E52-H52),"-")</f>
        <v>-</v>
      </c>
      <c r="J52" s="449" t="str">
        <f>IF(C52&gt;0,(E52+H52),"-")</f>
        <v>-</v>
      </c>
      <c r="K52" s="468"/>
      <c r="L52" s="468"/>
      <c r="M52" s="430"/>
      <c r="N52" s="468"/>
      <c r="O52" s="468"/>
    </row>
    <row r="53" spans="1:15" ht="12.75">
      <c r="A53" s="451">
        <v>2</v>
      </c>
      <c r="B53" s="451" t="s">
        <v>307</v>
      </c>
      <c r="C53" s="452"/>
      <c r="D53" s="452"/>
      <c r="E53" s="445" t="str">
        <f>IF(C53&gt;0,(D53/C53),"-")</f>
        <v>-</v>
      </c>
      <c r="F53" s="759"/>
      <c r="G53" s="446" t="str">
        <f>IF(C53&gt;0,(H$12/D53),"-")</f>
        <v>-</v>
      </c>
      <c r="H53" s="447" t="str">
        <f>IF(D53&gt;0,(G53*E53),"-")</f>
        <v>-</v>
      </c>
      <c r="I53" s="448" t="str">
        <f>IF(C53&gt;0,(E53-H53),"-")</f>
        <v>-</v>
      </c>
      <c r="J53" s="449" t="str">
        <f>IF(C53&gt;0,(E53+H53),"-")</f>
        <v>-</v>
      </c>
      <c r="K53" s="468"/>
      <c r="L53" s="468"/>
      <c r="M53" s="430"/>
      <c r="N53" s="468"/>
      <c r="O53" s="468"/>
    </row>
    <row r="54" spans="1:15" ht="13.5" thickBot="1">
      <c r="A54" s="416">
        <v>3</v>
      </c>
      <c r="B54" s="416" t="s">
        <v>298</v>
      </c>
      <c r="C54" s="454"/>
      <c r="D54" s="454"/>
      <c r="E54" s="445" t="str">
        <f>IF(C54&gt;0,(D54/C54),"-")</f>
        <v>-</v>
      </c>
      <c r="F54" s="760"/>
      <c r="G54" s="446" t="str">
        <f>IF(C54&gt;0,(H$12/D54),"-")</f>
        <v>-</v>
      </c>
      <c r="H54" s="447" t="str">
        <f>IF(D54&gt;0,(G54*E54),"-")</f>
        <v>-</v>
      </c>
      <c r="I54" s="448" t="str">
        <f>IF(C54&gt;0,(E54-H54),"-")</f>
        <v>-</v>
      </c>
      <c r="J54" s="449" t="str">
        <f>IF(C54&gt;0,(E54+H54),"-")</f>
        <v>-</v>
      </c>
      <c r="K54" s="468"/>
      <c r="L54" s="468"/>
      <c r="M54" s="201"/>
      <c r="N54" s="468"/>
      <c r="O54" s="468"/>
    </row>
    <row r="55" spans="1:15" ht="12.75">
      <c r="A55" s="761" t="s">
        <v>303</v>
      </c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</row>
    <row r="56" spans="1:15" ht="13.5" thickBot="1">
      <c r="A56" s="761"/>
      <c r="B56" s="762"/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</row>
    <row r="57" spans="1:17" ht="16.5" thickBot="1">
      <c r="A57" s="763" t="s">
        <v>1273</v>
      </c>
      <c r="B57" s="764"/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  <c r="N57" s="765"/>
      <c r="O57" s="430"/>
      <c r="Q57" s="131"/>
    </row>
    <row r="58" spans="1:15" ht="13.5" thickBot="1">
      <c r="A58" s="529" t="s">
        <v>296</v>
      </c>
      <c r="B58" s="530" t="s">
        <v>293</v>
      </c>
      <c r="C58" s="531" t="s">
        <v>277</v>
      </c>
      <c r="D58" s="532" t="s">
        <v>1181</v>
      </c>
      <c r="E58" s="533" t="s">
        <v>318</v>
      </c>
      <c r="F58" s="533" t="s">
        <v>324</v>
      </c>
      <c r="G58" s="530" t="s">
        <v>282</v>
      </c>
      <c r="H58" s="534" t="s">
        <v>1189</v>
      </c>
      <c r="I58" s="535" t="s">
        <v>1190</v>
      </c>
      <c r="J58" s="536" t="s">
        <v>1191</v>
      </c>
      <c r="K58" s="537" t="s">
        <v>1192</v>
      </c>
      <c r="L58" s="528"/>
      <c r="M58" s="437" t="s">
        <v>1188</v>
      </c>
      <c r="N58" s="430"/>
      <c r="O58" s="430"/>
    </row>
    <row r="59" spans="1:15" ht="12.75">
      <c r="A59" s="469" t="s">
        <v>296</v>
      </c>
      <c r="B59" s="766">
        <v>0.3</v>
      </c>
      <c r="C59" s="473" t="str">
        <f>IF(C51&gt;0,D22,"-")</f>
        <v>-</v>
      </c>
      <c r="D59" s="471" t="str">
        <f>IF(C51&gt;0,2*3.14*SQRT($B$59/$C59),"-")</f>
        <v>-</v>
      </c>
      <c r="E59" s="500" t="str">
        <f>$G$22</f>
        <v>-</v>
      </c>
      <c r="F59" s="472" t="str">
        <f>IF(C51&gt;0,0.5*(E59+$G$22),"-")</f>
        <v>-</v>
      </c>
      <c r="G59" s="501" t="str">
        <f>IF(C51&gt;0,D59*F59,"-")</f>
        <v>-</v>
      </c>
      <c r="H59" s="502" t="str">
        <f>IF(C51&gt;0,D59-G59,"-")</f>
        <v>-</v>
      </c>
      <c r="I59" s="503" t="str">
        <f>IF(C51&gt;0,D59+G59,"-")</f>
        <v>-</v>
      </c>
      <c r="J59" s="504" t="str">
        <f aca="true" t="shared" si="0" ref="J59:K62">I51</f>
        <v>-</v>
      </c>
      <c r="K59" s="505" t="str">
        <f t="shared" si="0"/>
        <v>-</v>
      </c>
      <c r="L59" s="528"/>
      <c r="M59" s="445" t="str">
        <f>E51</f>
        <v>-</v>
      </c>
      <c r="N59" s="430"/>
      <c r="O59" s="430"/>
    </row>
    <row r="60" spans="1:15" ht="12.75">
      <c r="A60" s="469" t="s">
        <v>297</v>
      </c>
      <c r="B60" s="767"/>
      <c r="C60" s="473" t="str">
        <f>IF(C52&gt;0,D23,"-")</f>
        <v>-</v>
      </c>
      <c r="D60" s="471" t="str">
        <f>IF(C52&gt;0,2*3.14*SQRT($B$59/$C60),"-")</f>
        <v>-</v>
      </c>
      <c r="E60" s="500" t="str">
        <f>$G$22</f>
        <v>-</v>
      </c>
      <c r="F60" s="472" t="str">
        <f>IF(C52&gt;0,0.5*(E60+$G$22),"-")</f>
        <v>-</v>
      </c>
      <c r="G60" s="501" t="str">
        <f>IF(C52&gt;0,D60*F60,"-")</f>
        <v>-</v>
      </c>
      <c r="H60" s="502" t="str">
        <f>IF(C52&gt;0,D60-G60,"-")</f>
        <v>-</v>
      </c>
      <c r="I60" s="503" t="str">
        <f>IF(C52&gt;0,D60+G60,"-")</f>
        <v>-</v>
      </c>
      <c r="J60" s="512" t="str">
        <f t="shared" si="0"/>
        <v>-</v>
      </c>
      <c r="K60" s="513" t="str">
        <f t="shared" si="0"/>
        <v>-</v>
      </c>
      <c r="L60" s="528"/>
      <c r="M60" s="445" t="str">
        <f>E52</f>
        <v>-</v>
      </c>
      <c r="N60" s="430"/>
      <c r="O60" s="430"/>
    </row>
    <row r="61" spans="1:15" ht="12.75">
      <c r="A61" s="469" t="s">
        <v>307</v>
      </c>
      <c r="B61" s="767"/>
      <c r="C61" s="473" t="str">
        <f>IF(C53&gt;0,D24,"-")</f>
        <v>-</v>
      </c>
      <c r="D61" s="471" t="str">
        <f>IF(C53&gt;0,2*3.14*SQRT($B$59/$C61),"-")</f>
        <v>-</v>
      </c>
      <c r="E61" s="500" t="str">
        <f>$G$22</f>
        <v>-</v>
      </c>
      <c r="F61" s="472" t="str">
        <f>IF(C53&gt;0,0.5*(E61+$G$22),"-")</f>
        <v>-</v>
      </c>
      <c r="G61" s="501" t="str">
        <f>IF(C53&gt;0,D61*F61,"-")</f>
        <v>-</v>
      </c>
      <c r="H61" s="502" t="str">
        <f>IF(C53&gt;0,D61-G61,"-")</f>
        <v>-</v>
      </c>
      <c r="I61" s="503" t="str">
        <f>IF(C53&gt;0,D61+G61,"-")</f>
        <v>-</v>
      </c>
      <c r="J61" s="512" t="str">
        <f t="shared" si="0"/>
        <v>-</v>
      </c>
      <c r="K61" s="513" t="str">
        <f t="shared" si="0"/>
        <v>-</v>
      </c>
      <c r="L61" s="528"/>
      <c r="M61" s="445" t="str">
        <f>E53</f>
        <v>-</v>
      </c>
      <c r="N61" s="430"/>
      <c r="O61" s="430"/>
    </row>
    <row r="62" spans="1:15" ht="13.5" thickBot="1">
      <c r="A62" s="514" t="s">
        <v>298</v>
      </c>
      <c r="B62" s="768"/>
      <c r="C62" s="473" t="str">
        <f>IF(C54&gt;0,D25,"-")</f>
        <v>-</v>
      </c>
      <c r="D62" s="471" t="str">
        <f>IF(C54&gt;0,2*3.14*SQRT($B$59/$C62),"-")</f>
        <v>-</v>
      </c>
      <c r="E62" s="500" t="str">
        <f>$G$22</f>
        <v>-</v>
      </c>
      <c r="F62" s="472" t="str">
        <f>IF(C54&gt;0,0.5*(E62+$G$22),"-")</f>
        <v>-</v>
      </c>
      <c r="G62" s="501" t="str">
        <f>IF(C54&gt;0,D62*F62,"-")</f>
        <v>-</v>
      </c>
      <c r="H62" s="502" t="str">
        <f>IF(C54&gt;0,D62-G62,"-")</f>
        <v>-</v>
      </c>
      <c r="I62" s="503" t="str">
        <f>IF(C54&gt;0,D62+G62,"-")</f>
        <v>-</v>
      </c>
      <c r="J62" s="512" t="str">
        <f t="shared" si="0"/>
        <v>-</v>
      </c>
      <c r="K62" s="513" t="str">
        <f t="shared" si="0"/>
        <v>-</v>
      </c>
      <c r="L62" s="528"/>
      <c r="M62" s="445" t="str">
        <f>E54</f>
        <v>-</v>
      </c>
      <c r="N62" s="430"/>
      <c r="O62" s="430"/>
    </row>
    <row r="63" spans="1:15" ht="12.75">
      <c r="A63" s="750" t="s">
        <v>310</v>
      </c>
      <c r="B63" s="751"/>
      <c r="C63" s="751"/>
      <c r="D63" s="751"/>
      <c r="E63" s="751"/>
      <c r="F63" s="751"/>
      <c r="G63" s="751"/>
      <c r="H63" s="751"/>
      <c r="I63" s="751"/>
      <c r="J63" s="751"/>
      <c r="K63" s="751"/>
      <c r="L63" s="751"/>
      <c r="M63" s="752"/>
      <c r="N63" s="430"/>
      <c r="O63" s="430"/>
    </row>
    <row r="64" spans="1:15" ht="16.5" thickBot="1">
      <c r="A64" s="753"/>
      <c r="B64" s="754"/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5"/>
      <c r="N64" s="45"/>
      <c r="O64" s="417"/>
    </row>
    <row r="65" spans="1:15" ht="15.75">
      <c r="A65" s="528"/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45"/>
      <c r="O65" s="417"/>
    </row>
    <row r="66" spans="1:15" ht="15">
      <c r="A66" s="756" t="s">
        <v>312</v>
      </c>
      <c r="B66" s="756"/>
      <c r="C66" s="756"/>
      <c r="D66" s="756"/>
      <c r="E66" s="756"/>
      <c r="F66" s="756"/>
      <c r="G66" s="756"/>
      <c r="H66" s="756"/>
      <c r="I66" s="756"/>
      <c r="J66" s="756"/>
      <c r="K66" s="756"/>
      <c r="L66" s="756"/>
      <c r="M66" s="756"/>
      <c r="N66" s="756"/>
      <c r="O66" s="756"/>
    </row>
    <row r="67" spans="1:15" ht="15">
      <c r="A67" s="757" t="s">
        <v>295</v>
      </c>
      <c r="B67" s="757"/>
      <c r="C67" s="757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</row>
    <row r="68" spans="1:15" ht="15">
      <c r="A68" s="749" t="s">
        <v>304</v>
      </c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</row>
    <row r="69" spans="1:15" ht="15">
      <c r="A69" s="749" t="s">
        <v>305</v>
      </c>
      <c r="B69" s="749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</row>
    <row r="70" spans="1:15" ht="15">
      <c r="A70" s="749" t="s">
        <v>306</v>
      </c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</row>
  </sheetData>
  <mergeCells count="27">
    <mergeCell ref="A1:K1"/>
    <mergeCell ref="A2:O2"/>
    <mergeCell ref="A3:M3"/>
    <mergeCell ref="A4:M4"/>
    <mergeCell ref="A6:M6"/>
    <mergeCell ref="F12:F15"/>
    <mergeCell ref="A18:O18"/>
    <mergeCell ref="A20:O20"/>
    <mergeCell ref="L21:M22"/>
    <mergeCell ref="E25:F25"/>
    <mergeCell ref="A27:O27"/>
    <mergeCell ref="D38:E38"/>
    <mergeCell ref="F38:G38"/>
    <mergeCell ref="A39:M39"/>
    <mergeCell ref="A41:O41"/>
    <mergeCell ref="F43:F45"/>
    <mergeCell ref="A46:O47"/>
    <mergeCell ref="F51:F54"/>
    <mergeCell ref="A55:O56"/>
    <mergeCell ref="A57:N57"/>
    <mergeCell ref="B59:B62"/>
    <mergeCell ref="A69:O69"/>
    <mergeCell ref="A70:O70"/>
    <mergeCell ref="A63:M64"/>
    <mergeCell ref="A66:O66"/>
    <mergeCell ref="A67:O67"/>
    <mergeCell ref="A68:O6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70" r:id="rId5"/>
  <headerFooter alignWithMargins="0">
    <oddHeader>&amp;R&amp;"Arial Cyr,полужирный"Образец  20</oddHeader>
  </headerFooter>
  <drawing r:id="rId4"/>
  <legacyDrawing r:id="rId3"/>
  <oleObjects>
    <oleObject progId="Word.Document.8" shapeId="143515" r:id="rId1"/>
    <oleObject progId="Word.Document.8" shapeId="143519" r:id="rId2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9"/>
  <dimension ref="A1:Y32"/>
  <sheetViews>
    <sheetView zoomScale="75" zoomScaleNormal="75" workbookViewId="0" topLeftCell="A1">
      <selection activeCell="B14" sqref="B14"/>
    </sheetView>
  </sheetViews>
  <sheetFormatPr defaultColWidth="9.00390625" defaultRowHeight="12.75"/>
  <cols>
    <col min="1" max="1" width="4.25390625" style="0" customWidth="1"/>
    <col min="2" max="2" width="19.875" style="0" customWidth="1"/>
    <col min="3" max="20" width="3.75390625" style="0" customWidth="1"/>
    <col min="21" max="22" width="4.75390625" style="0" customWidth="1"/>
    <col min="23" max="23" width="4.75390625" style="11" customWidth="1"/>
    <col min="24" max="24" width="4.75390625" style="0" customWidth="1"/>
  </cols>
  <sheetData>
    <row r="1" spans="1:25" ht="12.75">
      <c r="A1" s="371"/>
      <c r="B1" s="795" t="s">
        <v>221</v>
      </c>
      <c r="C1" s="282"/>
      <c r="D1" s="796" t="s">
        <v>222</v>
      </c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796"/>
      <c r="U1" s="282"/>
      <c r="V1" s="282"/>
      <c r="W1" s="371"/>
      <c r="X1" s="282"/>
      <c r="Y1" s="282"/>
    </row>
    <row r="2" spans="1:25" ht="12.75">
      <c r="A2" s="371"/>
      <c r="B2" s="795"/>
      <c r="C2" s="282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282"/>
      <c r="V2" s="282"/>
      <c r="W2" s="371"/>
      <c r="X2" s="282"/>
      <c r="Y2" s="282"/>
    </row>
    <row r="3" spans="1:25" ht="38.25">
      <c r="A3" s="372" t="s">
        <v>223</v>
      </c>
      <c r="B3" s="372" t="s">
        <v>224</v>
      </c>
      <c r="C3" s="372" t="s">
        <v>225</v>
      </c>
      <c r="D3" s="372" t="s">
        <v>226</v>
      </c>
      <c r="E3" s="372" t="s">
        <v>227</v>
      </c>
      <c r="F3" s="372" t="s">
        <v>228</v>
      </c>
      <c r="G3" s="372" t="s">
        <v>229</v>
      </c>
      <c r="H3" s="372" t="s">
        <v>230</v>
      </c>
      <c r="I3" s="372" t="s">
        <v>231</v>
      </c>
      <c r="J3" s="372" t="s">
        <v>232</v>
      </c>
      <c r="K3" s="372" t="s">
        <v>233</v>
      </c>
      <c r="L3" s="372" t="s">
        <v>234</v>
      </c>
      <c r="M3" s="372" t="s">
        <v>235</v>
      </c>
      <c r="N3" s="372" t="s">
        <v>236</v>
      </c>
      <c r="O3" s="372" t="s">
        <v>237</v>
      </c>
      <c r="P3" s="372" t="s">
        <v>238</v>
      </c>
      <c r="Q3" s="372" t="s">
        <v>239</v>
      </c>
      <c r="R3" s="372" t="s">
        <v>240</v>
      </c>
      <c r="S3" s="372" t="s">
        <v>626</v>
      </c>
      <c r="T3" s="372" t="s">
        <v>241</v>
      </c>
      <c r="U3" s="372" t="s">
        <v>243</v>
      </c>
      <c r="V3" s="372" t="s">
        <v>244</v>
      </c>
      <c r="W3" s="372" t="s">
        <v>1057</v>
      </c>
      <c r="X3" s="372" t="s">
        <v>245</v>
      </c>
      <c r="Y3" s="282"/>
    </row>
    <row r="4" spans="1:25" ht="12.75">
      <c r="A4" s="282">
        <v>1</v>
      </c>
      <c r="B4" s="282" t="s">
        <v>246</v>
      </c>
      <c r="C4" s="373">
        <v>4</v>
      </c>
      <c r="D4" s="373">
        <v>5</v>
      </c>
      <c r="E4" s="373">
        <v>5</v>
      </c>
      <c r="F4" s="373">
        <v>5</v>
      </c>
      <c r="G4" s="373">
        <v>5</v>
      </c>
      <c r="H4" s="373"/>
      <c r="I4" s="373"/>
      <c r="J4" s="373">
        <v>5</v>
      </c>
      <c r="K4" s="373"/>
      <c r="L4" s="373"/>
      <c r="M4" s="373">
        <v>5</v>
      </c>
      <c r="N4" s="373"/>
      <c r="O4" s="373"/>
      <c r="P4" s="373">
        <v>5</v>
      </c>
      <c r="Q4" s="373"/>
      <c r="R4" s="373"/>
      <c r="S4" s="373"/>
      <c r="T4" s="373">
        <v>5</v>
      </c>
      <c r="U4" s="314">
        <f aca="true" t="shared" si="0" ref="U4:U10">COUNTIF(C4:T4,"&gt;0")</f>
        <v>9</v>
      </c>
      <c r="V4" s="314">
        <f aca="true" t="shared" si="1" ref="V4:V10">SUM(C4:T4)/U4</f>
        <v>4.888888888888889</v>
      </c>
      <c r="W4" s="374">
        <f aca="true" t="shared" si="2" ref="W4:W10">ROUND(V4,0)</f>
        <v>5</v>
      </c>
      <c r="X4" s="375">
        <f aca="true" t="shared" si="3" ref="X4:X10">COUNTIF(C4:T4,"=н")</f>
        <v>0</v>
      </c>
      <c r="Y4" s="282"/>
    </row>
    <row r="5" spans="1:25" ht="12.75">
      <c r="A5" s="282">
        <v>2</v>
      </c>
      <c r="B5" s="282" t="s">
        <v>247</v>
      </c>
      <c r="C5" s="373">
        <v>4</v>
      </c>
      <c r="D5" s="373" t="s">
        <v>248</v>
      </c>
      <c r="E5" s="373" t="s">
        <v>248</v>
      </c>
      <c r="F5" s="373"/>
      <c r="G5" s="373">
        <v>5</v>
      </c>
      <c r="H5" s="373"/>
      <c r="I5" s="373"/>
      <c r="J5" s="373">
        <v>5</v>
      </c>
      <c r="K5" s="373"/>
      <c r="L5" s="373"/>
      <c r="M5" s="373">
        <v>5</v>
      </c>
      <c r="N5" s="373"/>
      <c r="O5" s="373"/>
      <c r="P5" s="373">
        <v>5</v>
      </c>
      <c r="Q5" s="373"/>
      <c r="R5" s="373"/>
      <c r="S5" s="373">
        <v>5</v>
      </c>
      <c r="T5" s="373"/>
      <c r="U5" s="314">
        <f t="shared" si="0"/>
        <v>6</v>
      </c>
      <c r="V5" s="314">
        <f t="shared" si="1"/>
        <v>4.833333333333333</v>
      </c>
      <c r="W5" s="374">
        <f t="shared" si="2"/>
        <v>5</v>
      </c>
      <c r="X5" s="376">
        <f t="shared" si="3"/>
        <v>2</v>
      </c>
      <c r="Y5" s="282"/>
    </row>
    <row r="6" spans="1:25" ht="12.75">
      <c r="A6" s="282">
        <v>3</v>
      </c>
      <c r="B6" s="282" t="s">
        <v>249</v>
      </c>
      <c r="C6" s="373">
        <v>4</v>
      </c>
      <c r="D6" s="373">
        <v>5</v>
      </c>
      <c r="E6" s="373">
        <v>5</v>
      </c>
      <c r="F6" s="373">
        <v>4</v>
      </c>
      <c r="G6" s="373">
        <v>4</v>
      </c>
      <c r="H6" s="373"/>
      <c r="I6" s="373"/>
      <c r="J6" s="373"/>
      <c r="K6" s="373" t="s">
        <v>248</v>
      </c>
      <c r="L6" s="373" t="s">
        <v>248</v>
      </c>
      <c r="M6" s="373">
        <v>4</v>
      </c>
      <c r="N6" s="373"/>
      <c r="O6" s="373"/>
      <c r="P6" s="373"/>
      <c r="Q6" s="373">
        <v>3</v>
      </c>
      <c r="R6" s="373">
        <v>4</v>
      </c>
      <c r="S6" s="373"/>
      <c r="T6" s="373"/>
      <c r="U6" s="314">
        <f t="shared" si="0"/>
        <v>8</v>
      </c>
      <c r="V6" s="314">
        <f t="shared" si="1"/>
        <v>4.125</v>
      </c>
      <c r="W6" s="374">
        <f t="shared" si="2"/>
        <v>4</v>
      </c>
      <c r="X6" s="376">
        <f t="shared" si="3"/>
        <v>2</v>
      </c>
      <c r="Y6" s="282"/>
    </row>
    <row r="7" spans="1:25" ht="12.75">
      <c r="A7" s="282">
        <v>4</v>
      </c>
      <c r="B7" s="282" t="s">
        <v>250</v>
      </c>
      <c r="C7" s="373">
        <v>4</v>
      </c>
      <c r="D7" s="373">
        <v>5</v>
      </c>
      <c r="E7" s="373">
        <v>5</v>
      </c>
      <c r="F7" s="373">
        <v>4</v>
      </c>
      <c r="G7" s="373">
        <v>4</v>
      </c>
      <c r="H7" s="373"/>
      <c r="I7" s="373"/>
      <c r="J7" s="373">
        <v>4</v>
      </c>
      <c r="K7" s="373"/>
      <c r="L7" s="373"/>
      <c r="M7" s="373">
        <v>4</v>
      </c>
      <c r="N7" s="373"/>
      <c r="O7" s="373"/>
      <c r="P7" s="373"/>
      <c r="Q7" s="373">
        <v>3</v>
      </c>
      <c r="R7" s="373"/>
      <c r="S7" s="373">
        <v>4</v>
      </c>
      <c r="T7" s="373"/>
      <c r="U7" s="314">
        <f t="shared" si="0"/>
        <v>9</v>
      </c>
      <c r="V7" s="314">
        <f t="shared" si="1"/>
        <v>4.111111111111111</v>
      </c>
      <c r="W7" s="374">
        <f t="shared" si="2"/>
        <v>4</v>
      </c>
      <c r="X7" s="376">
        <f t="shared" si="3"/>
        <v>0</v>
      </c>
      <c r="Y7" s="282"/>
    </row>
    <row r="8" spans="1:25" ht="12.75">
      <c r="A8" s="282">
        <v>5</v>
      </c>
      <c r="B8" s="282" t="s">
        <v>251</v>
      </c>
      <c r="C8" s="373">
        <v>3</v>
      </c>
      <c r="D8" s="373">
        <v>4</v>
      </c>
      <c r="E8" s="373">
        <v>4</v>
      </c>
      <c r="F8" s="373"/>
      <c r="G8" s="373">
        <v>3</v>
      </c>
      <c r="H8" s="373"/>
      <c r="I8" s="373"/>
      <c r="J8" s="373">
        <v>3</v>
      </c>
      <c r="K8" s="373"/>
      <c r="L8" s="373"/>
      <c r="M8" s="373" t="s">
        <v>248</v>
      </c>
      <c r="N8" s="373"/>
      <c r="O8" s="373">
        <v>4</v>
      </c>
      <c r="P8" s="373"/>
      <c r="Q8" s="373"/>
      <c r="R8" s="373" t="s">
        <v>248</v>
      </c>
      <c r="S8" s="373"/>
      <c r="T8" s="373">
        <v>4</v>
      </c>
      <c r="U8" s="314">
        <f t="shared" si="0"/>
        <v>7</v>
      </c>
      <c r="V8" s="314">
        <f t="shared" si="1"/>
        <v>3.5714285714285716</v>
      </c>
      <c r="W8" s="374">
        <f t="shared" si="2"/>
        <v>4</v>
      </c>
      <c r="X8" s="376">
        <f t="shared" si="3"/>
        <v>2</v>
      </c>
      <c r="Y8" s="282"/>
    </row>
    <row r="9" spans="1:25" ht="12.75">
      <c r="A9" s="282">
        <v>6</v>
      </c>
      <c r="B9" s="282" t="s">
        <v>252</v>
      </c>
      <c r="C9" s="373">
        <v>3</v>
      </c>
      <c r="D9" s="373">
        <v>3</v>
      </c>
      <c r="E9" s="373">
        <v>4</v>
      </c>
      <c r="F9" s="373"/>
      <c r="G9" s="373">
        <v>3</v>
      </c>
      <c r="H9" s="373"/>
      <c r="I9" s="373"/>
      <c r="J9" s="373">
        <v>3</v>
      </c>
      <c r="K9" s="373"/>
      <c r="L9" s="373"/>
      <c r="M9" s="373" t="s">
        <v>248</v>
      </c>
      <c r="N9" s="373"/>
      <c r="O9" s="373">
        <v>4</v>
      </c>
      <c r="P9" s="373"/>
      <c r="Q9" s="373"/>
      <c r="R9" s="373"/>
      <c r="S9" s="373" t="s">
        <v>248</v>
      </c>
      <c r="T9" s="373"/>
      <c r="U9" s="314">
        <f t="shared" si="0"/>
        <v>6</v>
      </c>
      <c r="V9" s="314">
        <f t="shared" si="1"/>
        <v>3.3333333333333335</v>
      </c>
      <c r="W9" s="374">
        <f t="shared" si="2"/>
        <v>3</v>
      </c>
      <c r="X9" s="376">
        <f t="shared" si="3"/>
        <v>2</v>
      </c>
      <c r="Y9" s="282"/>
    </row>
    <row r="10" spans="1:25" ht="12.75">
      <c r="A10" s="282">
        <v>7</v>
      </c>
      <c r="B10" s="282" t="s">
        <v>253</v>
      </c>
      <c r="C10" s="373">
        <v>4</v>
      </c>
      <c r="D10" s="373" t="s">
        <v>248</v>
      </c>
      <c r="E10" s="373">
        <v>5</v>
      </c>
      <c r="F10" s="373"/>
      <c r="G10" s="373">
        <v>2</v>
      </c>
      <c r="H10" s="373"/>
      <c r="I10" s="373"/>
      <c r="J10" s="373">
        <v>3</v>
      </c>
      <c r="K10" s="373"/>
      <c r="L10" s="373"/>
      <c r="M10" s="373" t="s">
        <v>248</v>
      </c>
      <c r="N10" s="373"/>
      <c r="O10" s="373">
        <v>4</v>
      </c>
      <c r="P10" s="373"/>
      <c r="Q10" s="373"/>
      <c r="R10" s="373">
        <v>3</v>
      </c>
      <c r="S10" s="373"/>
      <c r="T10" s="373">
        <v>4</v>
      </c>
      <c r="U10" s="314">
        <f t="shared" si="0"/>
        <v>7</v>
      </c>
      <c r="V10" s="314">
        <f t="shared" si="1"/>
        <v>3.5714285714285716</v>
      </c>
      <c r="W10" s="374">
        <f t="shared" si="2"/>
        <v>4</v>
      </c>
      <c r="X10" s="376">
        <f t="shared" si="3"/>
        <v>2</v>
      </c>
      <c r="Y10" s="282"/>
    </row>
    <row r="11" spans="1:25" ht="38.25">
      <c r="A11" s="377"/>
      <c r="B11" s="378" t="s">
        <v>254</v>
      </c>
      <c r="C11" s="378">
        <v>13</v>
      </c>
      <c r="D11" s="378">
        <v>18</v>
      </c>
      <c r="E11" s="378">
        <v>20</v>
      </c>
      <c r="F11" s="378">
        <v>25</v>
      </c>
      <c r="G11" s="378">
        <v>27</v>
      </c>
      <c r="H11" s="372" t="s">
        <v>231</v>
      </c>
      <c r="I11" s="372" t="s">
        <v>232</v>
      </c>
      <c r="J11" s="372" t="s">
        <v>233</v>
      </c>
      <c r="K11" s="372" t="s">
        <v>233</v>
      </c>
      <c r="L11" s="372" t="s">
        <v>235</v>
      </c>
      <c r="M11" s="372" t="s">
        <v>236</v>
      </c>
      <c r="N11" s="372" t="s">
        <v>237</v>
      </c>
      <c r="O11" s="372" t="s">
        <v>238</v>
      </c>
      <c r="P11" s="372" t="s">
        <v>239</v>
      </c>
      <c r="Q11" s="372" t="s">
        <v>240</v>
      </c>
      <c r="R11" s="372" t="s">
        <v>626</v>
      </c>
      <c r="S11" s="372" t="s">
        <v>241</v>
      </c>
      <c r="T11" s="372" t="s">
        <v>242</v>
      </c>
      <c r="U11" s="372" t="s">
        <v>243</v>
      </c>
      <c r="V11" s="372" t="s">
        <v>244</v>
      </c>
      <c r="W11" s="372" t="s">
        <v>1057</v>
      </c>
      <c r="X11" s="372" t="s">
        <v>245</v>
      </c>
      <c r="Y11" s="282"/>
    </row>
    <row r="12" spans="1:25" ht="12.75">
      <c r="A12" s="282">
        <v>8</v>
      </c>
      <c r="B12" s="282" t="s">
        <v>255</v>
      </c>
      <c r="C12" s="373">
        <v>3</v>
      </c>
      <c r="D12" s="373">
        <v>3</v>
      </c>
      <c r="E12" s="282">
        <v>4</v>
      </c>
      <c r="F12" s="282">
        <v>4</v>
      </c>
      <c r="G12" s="282"/>
      <c r="H12" s="282"/>
      <c r="I12" s="282"/>
      <c r="J12" s="282">
        <v>3</v>
      </c>
      <c r="K12" s="282">
        <v>4</v>
      </c>
      <c r="L12" s="282">
        <v>3</v>
      </c>
      <c r="M12" s="282"/>
      <c r="N12" s="282">
        <v>4</v>
      </c>
      <c r="O12" s="282"/>
      <c r="P12" s="282">
        <v>5</v>
      </c>
      <c r="Q12" s="282"/>
      <c r="R12" s="282"/>
      <c r="S12" s="282"/>
      <c r="T12" s="282">
        <v>4</v>
      </c>
      <c r="U12" s="314">
        <f aca="true" t="shared" si="4" ref="U12:U29">COUNTIF(C12:T12,"&gt;0")</f>
        <v>10</v>
      </c>
      <c r="V12" s="314">
        <f aca="true" t="shared" si="5" ref="V12:V29">SUM(C12:T12)/U12</f>
        <v>3.7</v>
      </c>
      <c r="W12" s="374">
        <f aca="true" t="shared" si="6" ref="W12:W29">ROUND(V12,0)</f>
        <v>4</v>
      </c>
      <c r="X12" s="376">
        <f aca="true" t="shared" si="7" ref="X12:X29">COUNTIF(C12:T12,"=н")</f>
        <v>0</v>
      </c>
      <c r="Y12" s="282"/>
    </row>
    <row r="13" spans="1:25" ht="12.75">
      <c r="A13" s="282">
        <v>9</v>
      </c>
      <c r="B13" s="282" t="s">
        <v>256</v>
      </c>
      <c r="C13" s="282"/>
      <c r="D13" s="282" t="s">
        <v>248</v>
      </c>
      <c r="E13" s="282">
        <v>4</v>
      </c>
      <c r="F13" s="282">
        <v>3</v>
      </c>
      <c r="G13" s="282"/>
      <c r="H13" s="282"/>
      <c r="I13" s="282">
        <v>4</v>
      </c>
      <c r="J13" s="282">
        <v>4</v>
      </c>
      <c r="K13" s="282">
        <v>4</v>
      </c>
      <c r="L13" s="282">
        <v>5</v>
      </c>
      <c r="M13" s="282"/>
      <c r="N13" s="282">
        <v>5</v>
      </c>
      <c r="O13" s="282"/>
      <c r="P13" s="282"/>
      <c r="Q13" s="282"/>
      <c r="R13" s="282" t="s">
        <v>248</v>
      </c>
      <c r="S13" s="282"/>
      <c r="T13" s="282"/>
      <c r="U13" s="314">
        <f t="shared" si="4"/>
        <v>7</v>
      </c>
      <c r="V13" s="314">
        <f t="shared" si="5"/>
        <v>4.142857142857143</v>
      </c>
      <c r="W13" s="374">
        <f t="shared" si="6"/>
        <v>4</v>
      </c>
      <c r="X13" s="376">
        <f t="shared" si="7"/>
        <v>2</v>
      </c>
      <c r="Y13" s="282"/>
    </row>
    <row r="14" spans="1:25" ht="12.75">
      <c r="A14" s="282">
        <v>10</v>
      </c>
      <c r="B14" s="282" t="s">
        <v>257</v>
      </c>
      <c r="C14" s="282">
        <v>4</v>
      </c>
      <c r="D14" s="373">
        <v>5</v>
      </c>
      <c r="E14" s="373">
        <v>5</v>
      </c>
      <c r="F14" s="282">
        <v>4</v>
      </c>
      <c r="G14" s="282"/>
      <c r="H14" s="282"/>
      <c r="I14" s="282">
        <v>3</v>
      </c>
      <c r="J14" s="282">
        <v>4</v>
      </c>
      <c r="K14" s="282">
        <v>4</v>
      </c>
      <c r="L14" s="282">
        <v>4</v>
      </c>
      <c r="M14" s="282"/>
      <c r="N14" s="282">
        <v>5</v>
      </c>
      <c r="O14" s="282"/>
      <c r="P14" s="282">
        <v>5</v>
      </c>
      <c r="Q14" s="282"/>
      <c r="R14" s="282"/>
      <c r="S14" s="282"/>
      <c r="T14" s="282"/>
      <c r="U14" s="314">
        <f t="shared" si="4"/>
        <v>10</v>
      </c>
      <c r="V14" s="314">
        <f t="shared" si="5"/>
        <v>4.3</v>
      </c>
      <c r="W14" s="374">
        <f t="shared" si="6"/>
        <v>4</v>
      </c>
      <c r="X14" s="376">
        <f t="shared" si="7"/>
        <v>0</v>
      </c>
      <c r="Y14" s="282"/>
    </row>
    <row r="15" spans="1:25" ht="12.75">
      <c r="A15" s="282">
        <v>11</v>
      </c>
      <c r="B15" s="282" t="s">
        <v>258</v>
      </c>
      <c r="C15" s="282" t="s">
        <v>248</v>
      </c>
      <c r="D15" s="282">
        <v>5</v>
      </c>
      <c r="E15" s="282">
        <v>5</v>
      </c>
      <c r="F15" s="282">
        <v>4</v>
      </c>
      <c r="G15" s="282"/>
      <c r="H15" s="282"/>
      <c r="I15" s="282">
        <v>5</v>
      </c>
      <c r="J15" s="282">
        <v>5</v>
      </c>
      <c r="K15" s="282">
        <v>4</v>
      </c>
      <c r="L15" s="282">
        <v>5</v>
      </c>
      <c r="M15" s="282"/>
      <c r="N15" s="282">
        <v>5</v>
      </c>
      <c r="O15" s="282"/>
      <c r="P15" s="282"/>
      <c r="Q15" s="282">
        <v>4</v>
      </c>
      <c r="R15" s="282"/>
      <c r="S15" s="282"/>
      <c r="T15" s="282" t="s">
        <v>248</v>
      </c>
      <c r="U15" s="314">
        <f t="shared" si="4"/>
        <v>9</v>
      </c>
      <c r="V15" s="314">
        <f t="shared" si="5"/>
        <v>4.666666666666667</v>
      </c>
      <c r="W15" s="374">
        <f t="shared" si="6"/>
        <v>5</v>
      </c>
      <c r="X15" s="376">
        <f t="shared" si="7"/>
        <v>2</v>
      </c>
      <c r="Y15" s="282"/>
    </row>
    <row r="16" spans="1:25" ht="12.75">
      <c r="A16" s="282">
        <v>12</v>
      </c>
      <c r="B16" s="282" t="s">
        <v>259</v>
      </c>
      <c r="C16" s="282">
        <v>4</v>
      </c>
      <c r="D16" s="282">
        <v>4</v>
      </c>
      <c r="E16" s="282">
        <v>3</v>
      </c>
      <c r="F16" s="282">
        <v>3</v>
      </c>
      <c r="G16" s="282"/>
      <c r="H16" s="282"/>
      <c r="I16" s="282"/>
      <c r="J16" s="282"/>
      <c r="K16" s="282">
        <v>5</v>
      </c>
      <c r="L16" s="282">
        <v>4</v>
      </c>
      <c r="M16" s="282"/>
      <c r="N16" s="282">
        <v>4</v>
      </c>
      <c r="O16" s="282"/>
      <c r="P16" s="282" t="s">
        <v>248</v>
      </c>
      <c r="Q16" s="282"/>
      <c r="R16" s="282" t="s">
        <v>248</v>
      </c>
      <c r="S16" s="282"/>
      <c r="T16" s="282"/>
      <c r="U16" s="314">
        <f t="shared" si="4"/>
        <v>7</v>
      </c>
      <c r="V16" s="314">
        <f t="shared" si="5"/>
        <v>3.857142857142857</v>
      </c>
      <c r="W16" s="374">
        <f t="shared" si="6"/>
        <v>4</v>
      </c>
      <c r="X16" s="376">
        <f t="shared" si="7"/>
        <v>2</v>
      </c>
      <c r="Y16" s="282"/>
    </row>
    <row r="17" spans="1:25" ht="12.75">
      <c r="A17" s="282">
        <v>13</v>
      </c>
      <c r="B17" s="282" t="s">
        <v>260</v>
      </c>
      <c r="C17" s="282">
        <v>4</v>
      </c>
      <c r="D17" s="282">
        <v>5</v>
      </c>
      <c r="E17" s="282">
        <v>4</v>
      </c>
      <c r="F17" s="282">
        <v>3</v>
      </c>
      <c r="G17" s="282" t="s">
        <v>248</v>
      </c>
      <c r="H17" s="282"/>
      <c r="I17" s="282">
        <v>4</v>
      </c>
      <c r="J17" s="282">
        <v>5</v>
      </c>
      <c r="K17" s="282">
        <v>4</v>
      </c>
      <c r="L17" s="282">
        <v>4</v>
      </c>
      <c r="M17" s="282"/>
      <c r="N17" s="282">
        <v>4</v>
      </c>
      <c r="O17" s="282"/>
      <c r="P17" s="282" t="s">
        <v>248</v>
      </c>
      <c r="Q17" s="282"/>
      <c r="R17" s="282"/>
      <c r="S17" s="282"/>
      <c r="T17" s="282">
        <v>4</v>
      </c>
      <c r="U17" s="314">
        <f t="shared" si="4"/>
        <v>10</v>
      </c>
      <c r="V17" s="314">
        <f t="shared" si="5"/>
        <v>4.1</v>
      </c>
      <c r="W17" s="374">
        <f t="shared" si="6"/>
        <v>4</v>
      </c>
      <c r="X17" s="376">
        <f t="shared" si="7"/>
        <v>2</v>
      </c>
      <c r="Y17" s="282"/>
    </row>
    <row r="18" spans="1:25" ht="12.75">
      <c r="A18" s="282">
        <v>15</v>
      </c>
      <c r="B18" s="282" t="s">
        <v>261</v>
      </c>
      <c r="C18" s="282" t="s">
        <v>262</v>
      </c>
      <c r="D18" s="282" t="s">
        <v>248</v>
      </c>
      <c r="E18" s="282" t="s">
        <v>248</v>
      </c>
      <c r="F18" s="282">
        <v>3</v>
      </c>
      <c r="G18" s="282" t="s">
        <v>248</v>
      </c>
      <c r="H18" s="282"/>
      <c r="I18" s="282">
        <v>4</v>
      </c>
      <c r="J18" s="282">
        <v>5</v>
      </c>
      <c r="K18" s="282">
        <v>4</v>
      </c>
      <c r="L18" s="282">
        <v>4</v>
      </c>
      <c r="M18" s="282"/>
      <c r="N18" s="282">
        <v>5</v>
      </c>
      <c r="O18" s="282"/>
      <c r="P18" s="282"/>
      <c r="Q18" s="282"/>
      <c r="R18" s="282">
        <v>4</v>
      </c>
      <c r="S18" s="282" t="s">
        <v>248</v>
      </c>
      <c r="T18" s="282"/>
      <c r="U18" s="314">
        <f t="shared" si="4"/>
        <v>7</v>
      </c>
      <c r="V18" s="314">
        <f t="shared" si="5"/>
        <v>4.142857142857143</v>
      </c>
      <c r="W18" s="374">
        <f t="shared" si="6"/>
        <v>4</v>
      </c>
      <c r="X18" s="376">
        <f t="shared" si="7"/>
        <v>4</v>
      </c>
      <c r="Y18" s="282"/>
    </row>
    <row r="19" spans="1:25" ht="12.75">
      <c r="A19" s="282">
        <v>16</v>
      </c>
      <c r="B19" s="282" t="s">
        <v>263</v>
      </c>
      <c r="C19" s="282">
        <v>4</v>
      </c>
      <c r="D19" s="282">
        <v>5</v>
      </c>
      <c r="E19" s="282">
        <v>5</v>
      </c>
      <c r="F19" s="282">
        <v>4</v>
      </c>
      <c r="G19" s="282" t="s">
        <v>248</v>
      </c>
      <c r="H19" s="282"/>
      <c r="I19" s="282">
        <v>3</v>
      </c>
      <c r="J19" s="282">
        <v>4</v>
      </c>
      <c r="K19" s="282">
        <v>4</v>
      </c>
      <c r="L19" s="282">
        <v>4</v>
      </c>
      <c r="M19" s="282"/>
      <c r="N19" s="282">
        <v>4</v>
      </c>
      <c r="O19" s="282"/>
      <c r="P19" s="282">
        <v>5</v>
      </c>
      <c r="Q19" s="282"/>
      <c r="R19" s="282"/>
      <c r="S19" s="282"/>
      <c r="T19" s="282"/>
      <c r="U19" s="314">
        <f t="shared" si="4"/>
        <v>10</v>
      </c>
      <c r="V19" s="314">
        <f t="shared" si="5"/>
        <v>4.2</v>
      </c>
      <c r="W19" s="374">
        <f t="shared" si="6"/>
        <v>4</v>
      </c>
      <c r="X19" s="376">
        <f t="shared" si="7"/>
        <v>1</v>
      </c>
      <c r="Y19" s="282"/>
    </row>
    <row r="20" spans="1:25" ht="12.75">
      <c r="A20" s="282">
        <v>17</v>
      </c>
      <c r="B20" s="282" t="s">
        <v>264</v>
      </c>
      <c r="C20" s="282">
        <v>4</v>
      </c>
      <c r="D20" s="282">
        <v>5</v>
      </c>
      <c r="E20" s="282">
        <v>5</v>
      </c>
      <c r="F20" s="282">
        <v>3</v>
      </c>
      <c r="G20" s="282" t="s">
        <v>248</v>
      </c>
      <c r="H20" s="282"/>
      <c r="I20" s="282">
        <v>4</v>
      </c>
      <c r="J20" s="282">
        <v>4</v>
      </c>
      <c r="K20" s="282">
        <v>4</v>
      </c>
      <c r="L20" s="282">
        <v>4</v>
      </c>
      <c r="M20" s="282"/>
      <c r="N20" s="282"/>
      <c r="O20" s="282"/>
      <c r="P20" s="282"/>
      <c r="Q20" s="282"/>
      <c r="R20" s="282" t="s">
        <v>248</v>
      </c>
      <c r="S20" s="282">
        <v>4</v>
      </c>
      <c r="T20" s="282"/>
      <c r="U20" s="314">
        <f t="shared" si="4"/>
        <v>9</v>
      </c>
      <c r="V20" s="314">
        <f t="shared" si="5"/>
        <v>4.111111111111111</v>
      </c>
      <c r="W20" s="374">
        <f t="shared" si="6"/>
        <v>4</v>
      </c>
      <c r="X20" s="376">
        <f t="shared" si="7"/>
        <v>2</v>
      </c>
      <c r="Y20" s="282"/>
    </row>
    <row r="21" spans="1:25" ht="12.75">
      <c r="A21" s="282">
        <v>18</v>
      </c>
      <c r="B21" s="282" t="s">
        <v>265</v>
      </c>
      <c r="C21" s="282">
        <v>5</v>
      </c>
      <c r="D21" s="282">
        <v>4</v>
      </c>
      <c r="E21" s="282">
        <v>5</v>
      </c>
      <c r="F21" s="282">
        <v>4</v>
      </c>
      <c r="G21" s="282"/>
      <c r="H21" s="282"/>
      <c r="I21" s="282">
        <v>5</v>
      </c>
      <c r="J21" s="282">
        <v>5</v>
      </c>
      <c r="K21" s="282">
        <v>4</v>
      </c>
      <c r="L21" s="282">
        <v>5</v>
      </c>
      <c r="M21" s="282"/>
      <c r="N21" s="282">
        <v>5</v>
      </c>
      <c r="O21" s="282"/>
      <c r="P21" s="282">
        <v>5</v>
      </c>
      <c r="Q21" s="282"/>
      <c r="R21" s="282"/>
      <c r="S21" s="282"/>
      <c r="T21" s="282"/>
      <c r="U21" s="314">
        <f t="shared" si="4"/>
        <v>10</v>
      </c>
      <c r="V21" s="314">
        <f t="shared" si="5"/>
        <v>4.7</v>
      </c>
      <c r="W21" s="374">
        <f t="shared" si="6"/>
        <v>5</v>
      </c>
      <c r="X21" s="376">
        <f t="shared" si="7"/>
        <v>0</v>
      </c>
      <c r="Y21" s="282"/>
    </row>
    <row r="22" spans="1:25" ht="12.75">
      <c r="A22" s="282">
        <v>19</v>
      </c>
      <c r="B22" s="282" t="s">
        <v>266</v>
      </c>
      <c r="C22" s="282">
        <v>5</v>
      </c>
      <c r="D22" s="282">
        <v>4</v>
      </c>
      <c r="E22" s="282">
        <v>4</v>
      </c>
      <c r="F22" s="282">
        <v>3</v>
      </c>
      <c r="G22" s="282"/>
      <c r="H22" s="282"/>
      <c r="I22" s="282"/>
      <c r="J22" s="282"/>
      <c r="K22" s="282" t="s">
        <v>248</v>
      </c>
      <c r="L22" s="282">
        <v>4</v>
      </c>
      <c r="M22" s="282"/>
      <c r="N22" s="282">
        <v>4</v>
      </c>
      <c r="O22" s="282"/>
      <c r="P22" s="282"/>
      <c r="Q22" s="282"/>
      <c r="R22" s="282">
        <v>4</v>
      </c>
      <c r="S22" s="282"/>
      <c r="T22" s="282" t="s">
        <v>248</v>
      </c>
      <c r="U22" s="314">
        <f t="shared" si="4"/>
        <v>7</v>
      </c>
      <c r="V22" s="314">
        <f t="shared" si="5"/>
        <v>4</v>
      </c>
      <c r="W22" s="374">
        <f t="shared" si="6"/>
        <v>4</v>
      </c>
      <c r="X22" s="376">
        <f t="shared" si="7"/>
        <v>2</v>
      </c>
      <c r="Y22" s="282"/>
    </row>
    <row r="23" spans="1:25" ht="12.75">
      <c r="A23" s="282">
        <v>20</v>
      </c>
      <c r="B23" s="282" t="s">
        <v>267</v>
      </c>
      <c r="C23" s="282">
        <v>5</v>
      </c>
      <c r="D23" s="282">
        <v>4</v>
      </c>
      <c r="E23" s="282">
        <v>5</v>
      </c>
      <c r="F23" s="282" t="s">
        <v>248</v>
      </c>
      <c r="G23" s="282" t="s">
        <v>248</v>
      </c>
      <c r="H23" s="282"/>
      <c r="I23" s="282">
        <v>3</v>
      </c>
      <c r="J23" s="282">
        <v>4</v>
      </c>
      <c r="K23" s="282">
        <v>4</v>
      </c>
      <c r="L23" s="282">
        <v>4</v>
      </c>
      <c r="M23" s="282"/>
      <c r="N23" s="282">
        <v>5</v>
      </c>
      <c r="O23" s="282"/>
      <c r="P23" s="282"/>
      <c r="Q23" s="282"/>
      <c r="R23" s="282"/>
      <c r="S23" s="282"/>
      <c r="T23" s="282">
        <v>4</v>
      </c>
      <c r="U23" s="314">
        <f t="shared" si="4"/>
        <v>9</v>
      </c>
      <c r="V23" s="314">
        <f t="shared" si="5"/>
        <v>4.222222222222222</v>
      </c>
      <c r="W23" s="374">
        <f t="shared" si="6"/>
        <v>4</v>
      </c>
      <c r="X23" s="376">
        <f t="shared" si="7"/>
        <v>2</v>
      </c>
      <c r="Y23" s="282"/>
    </row>
    <row r="24" spans="1:25" ht="12.75">
      <c r="A24" s="282">
        <v>21</v>
      </c>
      <c r="B24" s="282" t="s">
        <v>268</v>
      </c>
      <c r="C24" s="282">
        <v>4</v>
      </c>
      <c r="D24" s="282">
        <v>5</v>
      </c>
      <c r="E24" s="282">
        <v>5</v>
      </c>
      <c r="F24" s="282">
        <v>3</v>
      </c>
      <c r="G24" s="282" t="s">
        <v>248</v>
      </c>
      <c r="H24" s="282"/>
      <c r="I24" s="282">
        <v>4</v>
      </c>
      <c r="J24" s="282">
        <v>4</v>
      </c>
      <c r="K24" s="282">
        <v>4</v>
      </c>
      <c r="L24" s="282">
        <v>4</v>
      </c>
      <c r="M24" s="282"/>
      <c r="N24" s="282">
        <v>5</v>
      </c>
      <c r="O24" s="282"/>
      <c r="P24" s="282"/>
      <c r="Q24" s="282"/>
      <c r="R24" s="282" t="s">
        <v>248</v>
      </c>
      <c r="S24" s="282"/>
      <c r="T24" s="282"/>
      <c r="U24" s="314">
        <f t="shared" si="4"/>
        <v>9</v>
      </c>
      <c r="V24" s="314">
        <f t="shared" si="5"/>
        <v>4.222222222222222</v>
      </c>
      <c r="W24" s="374">
        <f t="shared" si="6"/>
        <v>4</v>
      </c>
      <c r="X24" s="376">
        <f t="shared" si="7"/>
        <v>2</v>
      </c>
      <c r="Y24" s="282"/>
    </row>
    <row r="25" spans="1:25" ht="12.75">
      <c r="A25" s="282">
        <v>22</v>
      </c>
      <c r="B25" s="282" t="s">
        <v>269</v>
      </c>
      <c r="C25" s="282">
        <v>3</v>
      </c>
      <c r="D25" s="282">
        <v>3</v>
      </c>
      <c r="E25" s="282">
        <v>5</v>
      </c>
      <c r="F25" s="282">
        <v>4</v>
      </c>
      <c r="G25" s="282" t="s">
        <v>248</v>
      </c>
      <c r="H25" s="282"/>
      <c r="I25" s="282"/>
      <c r="J25" s="282">
        <v>3</v>
      </c>
      <c r="K25" s="282">
        <v>4</v>
      </c>
      <c r="L25" s="282">
        <v>3</v>
      </c>
      <c r="M25" s="282"/>
      <c r="N25" s="282">
        <v>4</v>
      </c>
      <c r="O25" s="282"/>
      <c r="P25" s="282"/>
      <c r="Q25" s="282"/>
      <c r="R25" s="282"/>
      <c r="S25" s="282">
        <v>4</v>
      </c>
      <c r="T25" s="282"/>
      <c r="U25" s="314">
        <f t="shared" si="4"/>
        <v>9</v>
      </c>
      <c r="V25" s="314">
        <f t="shared" si="5"/>
        <v>3.6666666666666665</v>
      </c>
      <c r="W25" s="374">
        <f t="shared" si="6"/>
        <v>4</v>
      </c>
      <c r="X25" s="376">
        <f t="shared" si="7"/>
        <v>1</v>
      </c>
      <c r="Y25" s="282"/>
    </row>
    <row r="26" spans="1:25" ht="12.75">
      <c r="A26" s="282">
        <v>23</v>
      </c>
      <c r="B26" s="282" t="s">
        <v>270</v>
      </c>
      <c r="C26" s="282" t="s">
        <v>248</v>
      </c>
      <c r="D26" s="282">
        <v>4</v>
      </c>
      <c r="E26" s="282">
        <v>5</v>
      </c>
      <c r="F26" s="282">
        <v>4</v>
      </c>
      <c r="G26" s="282" t="s">
        <v>248</v>
      </c>
      <c r="H26" s="282"/>
      <c r="I26" s="282">
        <v>3</v>
      </c>
      <c r="J26" s="282">
        <v>4</v>
      </c>
      <c r="K26" s="282">
        <v>4</v>
      </c>
      <c r="L26" s="282">
        <v>4</v>
      </c>
      <c r="M26" s="282"/>
      <c r="N26" s="282">
        <v>4</v>
      </c>
      <c r="O26" s="282"/>
      <c r="P26" s="282"/>
      <c r="Q26" s="282" t="s">
        <v>248</v>
      </c>
      <c r="R26" s="282"/>
      <c r="S26" s="282"/>
      <c r="T26" s="282"/>
      <c r="U26" s="314">
        <f t="shared" si="4"/>
        <v>8</v>
      </c>
      <c r="V26" s="314">
        <f t="shared" si="5"/>
        <v>4</v>
      </c>
      <c r="W26" s="374">
        <f t="shared" si="6"/>
        <v>4</v>
      </c>
      <c r="X26" s="376">
        <f t="shared" si="7"/>
        <v>3</v>
      </c>
      <c r="Y26" s="282"/>
    </row>
    <row r="27" spans="1:25" ht="12.75">
      <c r="A27" s="282">
        <v>24</v>
      </c>
      <c r="B27" s="282" t="s">
        <v>271</v>
      </c>
      <c r="C27" s="282">
        <v>5</v>
      </c>
      <c r="D27" s="282">
        <v>4</v>
      </c>
      <c r="E27" s="282"/>
      <c r="F27" s="282" t="s">
        <v>248</v>
      </c>
      <c r="G27" s="282" t="s">
        <v>248</v>
      </c>
      <c r="H27" s="282"/>
      <c r="I27" s="282">
        <v>3</v>
      </c>
      <c r="J27" s="282">
        <v>4</v>
      </c>
      <c r="K27" s="282">
        <v>4</v>
      </c>
      <c r="L27" s="282">
        <v>4</v>
      </c>
      <c r="M27" s="282"/>
      <c r="N27" s="282">
        <v>4</v>
      </c>
      <c r="O27" s="282"/>
      <c r="P27" s="282"/>
      <c r="Q27" s="282" t="s">
        <v>248</v>
      </c>
      <c r="R27" s="282">
        <v>4</v>
      </c>
      <c r="S27" s="282"/>
      <c r="T27" s="282"/>
      <c r="U27" s="314">
        <f t="shared" si="4"/>
        <v>8</v>
      </c>
      <c r="V27" s="314">
        <f t="shared" si="5"/>
        <v>4</v>
      </c>
      <c r="W27" s="374">
        <f t="shared" si="6"/>
        <v>4</v>
      </c>
      <c r="X27" s="376">
        <f t="shared" si="7"/>
        <v>3</v>
      </c>
      <c r="Y27" s="282"/>
    </row>
    <row r="28" spans="1:25" ht="12.75">
      <c r="A28" s="282">
        <v>25</v>
      </c>
      <c r="B28" s="282" t="s">
        <v>272</v>
      </c>
      <c r="C28" s="282" t="s">
        <v>248</v>
      </c>
      <c r="D28" s="282" t="s">
        <v>248</v>
      </c>
      <c r="E28" s="282" t="s">
        <v>248</v>
      </c>
      <c r="F28" s="282">
        <v>4</v>
      </c>
      <c r="G28" s="282" t="s">
        <v>248</v>
      </c>
      <c r="H28" s="282"/>
      <c r="I28" s="282">
        <v>3</v>
      </c>
      <c r="J28" s="282">
        <v>4</v>
      </c>
      <c r="K28" s="282">
        <v>2</v>
      </c>
      <c r="L28" s="282">
        <v>4</v>
      </c>
      <c r="M28" s="282"/>
      <c r="N28" s="282">
        <v>4</v>
      </c>
      <c r="O28" s="282"/>
      <c r="P28" s="282"/>
      <c r="Q28" s="282"/>
      <c r="R28" s="282"/>
      <c r="S28" s="282" t="s">
        <v>248</v>
      </c>
      <c r="T28" s="282">
        <v>4</v>
      </c>
      <c r="U28" s="314">
        <f t="shared" si="4"/>
        <v>7</v>
      </c>
      <c r="V28" s="314">
        <f t="shared" si="5"/>
        <v>3.5714285714285716</v>
      </c>
      <c r="W28" s="374">
        <f t="shared" si="6"/>
        <v>4</v>
      </c>
      <c r="X28" s="376">
        <f t="shared" si="7"/>
        <v>5</v>
      </c>
      <c r="Y28" s="282"/>
    </row>
    <row r="29" spans="1:25" ht="12.75">
      <c r="A29" s="282">
        <v>26</v>
      </c>
      <c r="B29" s="282" t="s">
        <v>273</v>
      </c>
      <c r="C29" s="282">
        <v>5</v>
      </c>
      <c r="D29" s="282">
        <v>5</v>
      </c>
      <c r="E29" s="282">
        <v>4</v>
      </c>
      <c r="F29" s="282" t="s">
        <v>248</v>
      </c>
      <c r="G29" s="282"/>
      <c r="H29" s="282"/>
      <c r="I29" s="282">
        <v>4</v>
      </c>
      <c r="J29" s="282">
        <v>4</v>
      </c>
      <c r="K29" s="282">
        <v>4</v>
      </c>
      <c r="L29" s="282">
        <v>5</v>
      </c>
      <c r="M29" s="282"/>
      <c r="N29" s="282">
        <v>5</v>
      </c>
      <c r="O29" s="282"/>
      <c r="P29" s="282">
        <v>5</v>
      </c>
      <c r="Q29" s="282"/>
      <c r="R29" s="282"/>
      <c r="S29" s="282">
        <v>4</v>
      </c>
      <c r="T29" s="282"/>
      <c r="U29" s="306">
        <f t="shared" si="4"/>
        <v>10</v>
      </c>
      <c r="V29" s="306">
        <f t="shared" si="5"/>
        <v>4.5</v>
      </c>
      <c r="W29" s="379">
        <f t="shared" si="6"/>
        <v>5</v>
      </c>
      <c r="X29" s="376">
        <f t="shared" si="7"/>
        <v>1</v>
      </c>
      <c r="Y29" s="282"/>
    </row>
    <row r="30" spans="1:25" ht="12.7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 t="s">
        <v>1056</v>
      </c>
      <c r="Q30" s="282"/>
      <c r="R30" s="282"/>
      <c r="S30" s="282"/>
      <c r="T30" s="282"/>
      <c r="U30" s="282"/>
      <c r="V30" s="282"/>
      <c r="W30" s="380">
        <f>COUNTIF(W4:W29,"=5")</f>
        <v>5</v>
      </c>
      <c r="X30" s="282" t="s">
        <v>1053</v>
      </c>
      <c r="Y30" s="371" t="s">
        <v>1054</v>
      </c>
    </row>
    <row r="31" spans="1:25" ht="12.75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>
        <v>4</v>
      </c>
      <c r="U31" s="282"/>
      <c r="V31" s="282"/>
      <c r="W31" s="380">
        <f>COUNTIF(W4:W29,"=4")</f>
        <v>19</v>
      </c>
      <c r="X31" s="282" t="s">
        <v>1053</v>
      </c>
      <c r="Y31" s="380">
        <f>SUM(X4:X29)</f>
        <v>44</v>
      </c>
    </row>
    <row r="32" spans="20:25" ht="12.75">
      <c r="T32">
        <v>3</v>
      </c>
      <c r="W32" s="324">
        <f>COUNTIF(W4:W29,"=3")</f>
        <v>1</v>
      </c>
      <c r="X32" t="s">
        <v>1053</v>
      </c>
      <c r="Y32" s="11" t="s">
        <v>1055</v>
      </c>
    </row>
  </sheetData>
  <mergeCells count="2">
    <mergeCell ref="B1:B2"/>
    <mergeCell ref="D1:T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scale="110" r:id="rId1"/>
  <headerFooter alignWithMargins="0">
    <oddHeader>&amp;R&amp;"Arial Cyr,полужирный"Образец   21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1"/>
  <dimension ref="A1:AB48"/>
  <sheetViews>
    <sheetView zoomScale="70" zoomScaleNormal="70" workbookViewId="0" topLeftCell="A1">
      <selection activeCell="U23" sqref="U23"/>
    </sheetView>
  </sheetViews>
  <sheetFormatPr defaultColWidth="9.00390625" defaultRowHeight="12.75"/>
  <cols>
    <col min="1" max="1" width="5.75390625" style="11" customWidth="1"/>
    <col min="2" max="2" width="15.75390625" style="0" customWidth="1"/>
    <col min="3" max="3" width="9.75390625" style="0" customWidth="1"/>
    <col min="4" max="9" width="3.75390625" style="0" customWidth="1"/>
  </cols>
  <sheetData>
    <row r="1" ht="20.25">
      <c r="B1" s="69" t="s">
        <v>1010</v>
      </c>
    </row>
    <row r="3" spans="2:12" ht="12.75">
      <c r="B3" s="25" t="s">
        <v>975</v>
      </c>
      <c r="C3" s="323"/>
      <c r="D3" s="25" t="s">
        <v>874</v>
      </c>
      <c r="E3" s="804"/>
      <c r="F3" s="804"/>
      <c r="H3" t="s">
        <v>984</v>
      </c>
      <c r="J3" s="323"/>
      <c r="K3" t="s">
        <v>982</v>
      </c>
      <c r="L3" s="323"/>
    </row>
    <row r="4" spans="3:12" ht="12.75">
      <c r="C4" t="s">
        <v>979</v>
      </c>
      <c r="E4" t="s">
        <v>980</v>
      </c>
      <c r="J4" s="11" t="s">
        <v>985</v>
      </c>
      <c r="L4" s="11" t="s">
        <v>983</v>
      </c>
    </row>
    <row r="5" spans="2:12" ht="12.75">
      <c r="B5" s="25" t="s">
        <v>1282</v>
      </c>
      <c r="C5" s="323"/>
      <c r="D5" s="323"/>
      <c r="E5" s="323"/>
      <c r="F5" s="323"/>
      <c r="G5" s="323"/>
      <c r="H5" s="323"/>
      <c r="I5" s="323"/>
      <c r="J5" s="335"/>
      <c r="K5" s="323"/>
      <c r="L5" s="335"/>
    </row>
    <row r="6" ht="13.5" thickBot="1"/>
    <row r="7" spans="1:12" ht="12.75">
      <c r="A7" s="803" t="s">
        <v>223</v>
      </c>
      <c r="B7" s="803" t="s">
        <v>976</v>
      </c>
      <c r="C7" s="336" t="s">
        <v>978</v>
      </c>
      <c r="D7" s="337">
        <v>1</v>
      </c>
      <c r="E7" s="337">
        <v>2</v>
      </c>
      <c r="F7" s="337">
        <v>3</v>
      </c>
      <c r="G7" s="337">
        <v>4</v>
      </c>
      <c r="H7" s="337">
        <v>5</v>
      </c>
      <c r="I7" s="337">
        <v>6</v>
      </c>
      <c r="J7" s="337" t="s">
        <v>729</v>
      </c>
      <c r="K7" s="805" t="s">
        <v>988</v>
      </c>
      <c r="L7" s="807" t="s">
        <v>981</v>
      </c>
    </row>
    <row r="8" spans="1:12" ht="13.5" thickBot="1">
      <c r="A8" s="803"/>
      <c r="B8" s="803"/>
      <c r="C8" s="339" t="s">
        <v>977</v>
      </c>
      <c r="D8" s="190">
        <v>3</v>
      </c>
      <c r="E8" s="190">
        <v>4</v>
      </c>
      <c r="F8" s="190">
        <v>5</v>
      </c>
      <c r="G8" s="190">
        <v>6</v>
      </c>
      <c r="H8" s="190">
        <v>4</v>
      </c>
      <c r="I8" s="190">
        <v>5</v>
      </c>
      <c r="J8" s="338">
        <f>SUM(D8:I8)</f>
        <v>27</v>
      </c>
      <c r="K8" s="806"/>
      <c r="L8" s="808"/>
    </row>
    <row r="9" spans="1:12" ht="15.75" customHeight="1">
      <c r="A9" s="80">
        <v>1</v>
      </c>
      <c r="B9" s="81" t="s">
        <v>1007</v>
      </c>
      <c r="C9" s="70" t="s">
        <v>986</v>
      </c>
      <c r="D9" s="82">
        <v>3</v>
      </c>
      <c r="E9" s="70">
        <v>3</v>
      </c>
      <c r="F9" s="70">
        <v>3</v>
      </c>
      <c r="G9" s="70">
        <v>4</v>
      </c>
      <c r="H9" s="70">
        <v>3</v>
      </c>
      <c r="I9" s="70">
        <v>3</v>
      </c>
      <c r="J9" s="71">
        <f aca="true" t="shared" si="0" ref="J9:J33">SUM(D9:I9)</f>
        <v>19</v>
      </c>
      <c r="K9" s="340">
        <f>J9/6</f>
        <v>3.1666666666666665</v>
      </c>
      <c r="L9" s="71">
        <f>IF(J9&gt;25,5,IF(J9&gt;22,4,IF(J9&gt;18,3,IF(J9&gt;1,2,IF(J9=0,"не был","")))))</f>
        <v>3</v>
      </c>
    </row>
    <row r="10" spans="1:12" ht="15.75" customHeight="1">
      <c r="A10" s="80">
        <v>2</v>
      </c>
      <c r="B10" s="81" t="s">
        <v>1008</v>
      </c>
      <c r="C10" s="70" t="s">
        <v>986</v>
      </c>
      <c r="D10" s="83">
        <v>3</v>
      </c>
      <c r="E10" s="70">
        <v>4</v>
      </c>
      <c r="F10" s="70">
        <v>5</v>
      </c>
      <c r="G10" s="70">
        <v>6</v>
      </c>
      <c r="H10" s="70">
        <v>3</v>
      </c>
      <c r="I10" s="70">
        <v>4</v>
      </c>
      <c r="J10" s="254">
        <f t="shared" si="0"/>
        <v>25</v>
      </c>
      <c r="K10" s="341">
        <f aca="true" t="shared" si="1" ref="K10:K33">J10/6</f>
        <v>4.166666666666667</v>
      </c>
      <c r="L10" s="71">
        <f aca="true" t="shared" si="2" ref="L10:L34">IF(J10&gt;25,5,IF(J10&gt;22,4,IF(J10&gt;18,3,IF(J10&gt;1,2,IF(J10=0,"не был","")))))</f>
        <v>4</v>
      </c>
    </row>
    <row r="11" spans="1:12" ht="15.75" customHeight="1">
      <c r="A11" s="80">
        <v>3</v>
      </c>
      <c r="B11" s="81" t="s">
        <v>1032</v>
      </c>
      <c r="C11" s="70" t="s">
        <v>987</v>
      </c>
      <c r="D11" s="83">
        <v>2</v>
      </c>
      <c r="E11" s="70">
        <v>3</v>
      </c>
      <c r="F11" s="70">
        <v>4</v>
      </c>
      <c r="G11" s="70">
        <v>6</v>
      </c>
      <c r="H11" s="70">
        <v>4</v>
      </c>
      <c r="I11" s="70">
        <v>5</v>
      </c>
      <c r="J11" s="254">
        <f t="shared" si="0"/>
        <v>24</v>
      </c>
      <c r="K11" s="341">
        <f t="shared" si="1"/>
        <v>4</v>
      </c>
      <c r="L11" s="71">
        <f t="shared" si="2"/>
        <v>4</v>
      </c>
    </row>
    <row r="12" spans="1:12" ht="15.75" customHeight="1">
      <c r="A12" s="80">
        <v>4</v>
      </c>
      <c r="B12" s="81" t="s">
        <v>1030</v>
      </c>
      <c r="C12" s="70" t="s">
        <v>987</v>
      </c>
      <c r="D12" s="83">
        <v>1</v>
      </c>
      <c r="E12" s="70">
        <v>1</v>
      </c>
      <c r="F12" s="70">
        <v>2</v>
      </c>
      <c r="G12" s="70">
        <v>2</v>
      </c>
      <c r="H12" s="70">
        <v>1</v>
      </c>
      <c r="I12" s="70">
        <v>2</v>
      </c>
      <c r="J12" s="254">
        <f t="shared" si="0"/>
        <v>9</v>
      </c>
      <c r="K12" s="341">
        <f t="shared" si="1"/>
        <v>1.5</v>
      </c>
      <c r="L12" s="71">
        <f t="shared" si="2"/>
        <v>2</v>
      </c>
    </row>
    <row r="13" spans="1:12" ht="15.75" customHeight="1">
      <c r="A13" s="80">
        <v>5</v>
      </c>
      <c r="B13" s="81" t="s">
        <v>1048</v>
      </c>
      <c r="C13" s="70" t="s">
        <v>987</v>
      </c>
      <c r="D13" s="83">
        <v>3</v>
      </c>
      <c r="E13" s="70">
        <v>4</v>
      </c>
      <c r="F13" s="70">
        <v>5</v>
      </c>
      <c r="G13" s="70">
        <v>6</v>
      </c>
      <c r="H13" s="70">
        <v>4</v>
      </c>
      <c r="I13" s="70">
        <v>5</v>
      </c>
      <c r="J13" s="254">
        <f t="shared" si="0"/>
        <v>27</v>
      </c>
      <c r="K13" s="341">
        <f t="shared" si="1"/>
        <v>4.5</v>
      </c>
      <c r="L13" s="71">
        <f t="shared" si="2"/>
        <v>5</v>
      </c>
    </row>
    <row r="14" spans="1:12" ht="15.75" customHeight="1">
      <c r="A14" s="80">
        <v>6</v>
      </c>
      <c r="B14" s="81" t="s">
        <v>1031</v>
      </c>
      <c r="C14" s="70" t="s">
        <v>986</v>
      </c>
      <c r="D14" s="83">
        <v>1</v>
      </c>
      <c r="E14" s="70">
        <v>2</v>
      </c>
      <c r="F14" s="70">
        <v>3</v>
      </c>
      <c r="G14" s="70">
        <v>2</v>
      </c>
      <c r="H14" s="70">
        <v>3</v>
      </c>
      <c r="I14" s="70">
        <v>2</v>
      </c>
      <c r="J14" s="254">
        <f t="shared" si="0"/>
        <v>13</v>
      </c>
      <c r="K14" s="341">
        <f t="shared" si="1"/>
        <v>2.1666666666666665</v>
      </c>
      <c r="L14" s="71">
        <f t="shared" si="2"/>
        <v>2</v>
      </c>
    </row>
    <row r="15" spans="1:12" ht="15.75" customHeight="1">
      <c r="A15" s="80">
        <v>7</v>
      </c>
      <c r="B15" s="81" t="s">
        <v>1051</v>
      </c>
      <c r="C15" s="70" t="s">
        <v>987</v>
      </c>
      <c r="D15" s="83" t="s">
        <v>248</v>
      </c>
      <c r="E15" s="70" t="s">
        <v>248</v>
      </c>
      <c r="F15" s="70" t="s">
        <v>248</v>
      </c>
      <c r="G15" s="70" t="s">
        <v>248</v>
      </c>
      <c r="H15" s="70" t="s">
        <v>248</v>
      </c>
      <c r="I15" s="70" t="s">
        <v>248</v>
      </c>
      <c r="J15" s="254">
        <f t="shared" si="0"/>
        <v>0</v>
      </c>
      <c r="K15" s="341">
        <f t="shared" si="1"/>
        <v>0</v>
      </c>
      <c r="L15" s="71" t="str">
        <f t="shared" si="2"/>
        <v>не был</v>
      </c>
    </row>
    <row r="16" spans="1:12" ht="15.75" customHeight="1">
      <c r="A16" s="80">
        <v>8</v>
      </c>
      <c r="B16" s="81" t="s">
        <v>1033</v>
      </c>
      <c r="C16" s="70" t="s">
        <v>987</v>
      </c>
      <c r="D16" s="83">
        <v>3</v>
      </c>
      <c r="E16" s="70">
        <v>4</v>
      </c>
      <c r="F16" s="70">
        <v>4</v>
      </c>
      <c r="G16" s="70">
        <v>4</v>
      </c>
      <c r="H16" s="70">
        <v>4</v>
      </c>
      <c r="I16" s="70">
        <v>5</v>
      </c>
      <c r="J16" s="254">
        <f t="shared" si="0"/>
        <v>24</v>
      </c>
      <c r="K16" s="341">
        <f t="shared" si="1"/>
        <v>4</v>
      </c>
      <c r="L16" s="71">
        <f t="shared" si="2"/>
        <v>4</v>
      </c>
    </row>
    <row r="17" spans="1:12" ht="15.75" customHeight="1">
      <c r="A17" s="80">
        <v>9</v>
      </c>
      <c r="B17" s="81" t="s">
        <v>1034</v>
      </c>
      <c r="C17" s="70" t="s">
        <v>986</v>
      </c>
      <c r="D17" s="83">
        <v>2</v>
      </c>
      <c r="E17" s="70">
        <v>3</v>
      </c>
      <c r="F17" s="70">
        <v>5</v>
      </c>
      <c r="G17" s="70">
        <v>5</v>
      </c>
      <c r="H17" s="70">
        <v>4</v>
      </c>
      <c r="I17" s="70">
        <v>4</v>
      </c>
      <c r="J17" s="254">
        <f t="shared" si="0"/>
        <v>23</v>
      </c>
      <c r="K17" s="341">
        <f t="shared" si="1"/>
        <v>3.8333333333333335</v>
      </c>
      <c r="L17" s="71">
        <f t="shared" si="2"/>
        <v>4</v>
      </c>
    </row>
    <row r="18" spans="1:12" ht="15.75" customHeight="1">
      <c r="A18" s="80">
        <v>10</v>
      </c>
      <c r="B18" s="81" t="s">
        <v>1047</v>
      </c>
      <c r="C18" s="70" t="s">
        <v>987</v>
      </c>
      <c r="D18" s="83">
        <v>3</v>
      </c>
      <c r="E18" s="70">
        <v>4</v>
      </c>
      <c r="F18" s="70">
        <v>4</v>
      </c>
      <c r="G18" s="70">
        <v>2</v>
      </c>
      <c r="H18" s="70">
        <v>4</v>
      </c>
      <c r="I18" s="70">
        <v>3</v>
      </c>
      <c r="J18" s="254">
        <f t="shared" si="0"/>
        <v>20</v>
      </c>
      <c r="K18" s="341">
        <f t="shared" si="1"/>
        <v>3.3333333333333335</v>
      </c>
      <c r="L18" s="71">
        <f t="shared" si="2"/>
        <v>3</v>
      </c>
    </row>
    <row r="19" spans="1:12" ht="15.75" customHeight="1">
      <c r="A19" s="80">
        <v>11</v>
      </c>
      <c r="B19" s="81" t="s">
        <v>1035</v>
      </c>
      <c r="C19" s="70" t="s">
        <v>987</v>
      </c>
      <c r="D19" s="83">
        <v>1</v>
      </c>
      <c r="E19" s="70">
        <v>3</v>
      </c>
      <c r="F19" s="70">
        <v>2</v>
      </c>
      <c r="G19" s="70">
        <v>5</v>
      </c>
      <c r="H19" s="70">
        <v>4</v>
      </c>
      <c r="I19" s="70">
        <v>4</v>
      </c>
      <c r="J19" s="254">
        <f t="shared" si="0"/>
        <v>19</v>
      </c>
      <c r="K19" s="341">
        <f t="shared" si="1"/>
        <v>3.1666666666666665</v>
      </c>
      <c r="L19" s="71">
        <f t="shared" si="2"/>
        <v>3</v>
      </c>
    </row>
    <row r="20" spans="1:12" ht="15.75" customHeight="1">
      <c r="A20" s="80">
        <v>12</v>
      </c>
      <c r="B20" s="81" t="s">
        <v>1036</v>
      </c>
      <c r="C20" s="70" t="s">
        <v>986</v>
      </c>
      <c r="D20" s="83">
        <v>3</v>
      </c>
      <c r="E20" s="70">
        <v>4</v>
      </c>
      <c r="F20" s="70">
        <v>5</v>
      </c>
      <c r="G20" s="70">
        <v>5</v>
      </c>
      <c r="H20" s="70">
        <v>3</v>
      </c>
      <c r="I20" s="70">
        <v>5</v>
      </c>
      <c r="J20" s="254">
        <f t="shared" si="0"/>
        <v>25</v>
      </c>
      <c r="K20" s="341">
        <f t="shared" si="1"/>
        <v>4.166666666666667</v>
      </c>
      <c r="L20" s="71">
        <f t="shared" si="2"/>
        <v>4</v>
      </c>
    </row>
    <row r="21" spans="1:12" ht="15.75" customHeight="1">
      <c r="A21" s="80">
        <v>13</v>
      </c>
      <c r="B21" s="81" t="s">
        <v>1037</v>
      </c>
      <c r="C21" s="70" t="s">
        <v>986</v>
      </c>
      <c r="D21" s="83">
        <v>3</v>
      </c>
      <c r="E21" s="70">
        <v>4</v>
      </c>
      <c r="F21" s="70">
        <v>5</v>
      </c>
      <c r="G21" s="70">
        <v>6</v>
      </c>
      <c r="H21" s="70">
        <v>4</v>
      </c>
      <c r="I21" s="70">
        <v>5</v>
      </c>
      <c r="J21" s="254">
        <f t="shared" si="0"/>
        <v>27</v>
      </c>
      <c r="K21" s="341">
        <f t="shared" si="1"/>
        <v>4.5</v>
      </c>
      <c r="L21" s="71">
        <f t="shared" si="2"/>
        <v>5</v>
      </c>
    </row>
    <row r="22" spans="1:12" ht="15.75" customHeight="1">
      <c r="A22" s="80">
        <v>14</v>
      </c>
      <c r="B22" s="81" t="s">
        <v>1038</v>
      </c>
      <c r="C22" s="70" t="s">
        <v>987</v>
      </c>
      <c r="D22" s="83">
        <v>2</v>
      </c>
      <c r="E22" s="70">
        <v>3</v>
      </c>
      <c r="F22" s="70">
        <v>3</v>
      </c>
      <c r="G22" s="70">
        <v>5</v>
      </c>
      <c r="H22" s="70">
        <v>3</v>
      </c>
      <c r="I22" s="70">
        <v>3</v>
      </c>
      <c r="J22" s="254">
        <f t="shared" si="0"/>
        <v>19</v>
      </c>
      <c r="K22" s="341">
        <f t="shared" si="1"/>
        <v>3.1666666666666665</v>
      </c>
      <c r="L22" s="71">
        <f t="shared" si="2"/>
        <v>3</v>
      </c>
    </row>
    <row r="23" spans="1:12" ht="15.75" customHeight="1">
      <c r="A23" s="80">
        <v>15</v>
      </c>
      <c r="B23" s="81" t="s">
        <v>1039</v>
      </c>
      <c r="C23" s="70" t="s">
        <v>987</v>
      </c>
      <c r="D23" s="83">
        <v>1</v>
      </c>
      <c r="E23" s="70">
        <v>3</v>
      </c>
      <c r="F23" s="70">
        <v>1</v>
      </c>
      <c r="G23" s="70">
        <v>3</v>
      </c>
      <c r="H23" s="70">
        <v>2</v>
      </c>
      <c r="I23" s="70">
        <v>4</v>
      </c>
      <c r="J23" s="254">
        <f t="shared" si="0"/>
        <v>14</v>
      </c>
      <c r="K23" s="341">
        <f t="shared" si="1"/>
        <v>2.3333333333333335</v>
      </c>
      <c r="L23" s="71">
        <f t="shared" si="2"/>
        <v>2</v>
      </c>
    </row>
    <row r="24" spans="1:12" ht="15.75" customHeight="1">
      <c r="A24" s="80">
        <v>16</v>
      </c>
      <c r="B24" s="81" t="s">
        <v>1040</v>
      </c>
      <c r="C24" s="70" t="s">
        <v>987</v>
      </c>
      <c r="D24" s="83">
        <v>3</v>
      </c>
      <c r="E24" s="70">
        <v>4</v>
      </c>
      <c r="F24" s="70">
        <v>5</v>
      </c>
      <c r="G24" s="70">
        <v>6</v>
      </c>
      <c r="H24" s="70">
        <v>4</v>
      </c>
      <c r="I24" s="70">
        <v>5</v>
      </c>
      <c r="J24" s="254">
        <f t="shared" si="0"/>
        <v>27</v>
      </c>
      <c r="K24" s="341">
        <f t="shared" si="1"/>
        <v>4.5</v>
      </c>
      <c r="L24" s="71">
        <f t="shared" si="2"/>
        <v>5</v>
      </c>
    </row>
    <row r="25" spans="1:12" ht="15.75" customHeight="1">
      <c r="A25" s="80">
        <v>17</v>
      </c>
      <c r="B25" s="81" t="s">
        <v>1052</v>
      </c>
      <c r="C25" s="70" t="s">
        <v>987</v>
      </c>
      <c r="D25" s="83">
        <v>2</v>
      </c>
      <c r="E25" s="70">
        <v>3</v>
      </c>
      <c r="F25" s="70">
        <v>2</v>
      </c>
      <c r="G25" s="70">
        <v>4</v>
      </c>
      <c r="H25" s="70">
        <v>3</v>
      </c>
      <c r="I25" s="70">
        <v>5</v>
      </c>
      <c r="J25" s="254">
        <f t="shared" si="0"/>
        <v>19</v>
      </c>
      <c r="K25" s="341">
        <f t="shared" si="1"/>
        <v>3.1666666666666665</v>
      </c>
      <c r="L25" s="71">
        <f t="shared" si="2"/>
        <v>3</v>
      </c>
    </row>
    <row r="26" spans="1:12" ht="15.75" customHeight="1">
      <c r="A26" s="80">
        <v>18</v>
      </c>
      <c r="B26" s="81" t="s">
        <v>1041</v>
      </c>
      <c r="C26" s="70" t="s">
        <v>986</v>
      </c>
      <c r="D26" s="83">
        <v>3</v>
      </c>
      <c r="E26" s="70">
        <v>2</v>
      </c>
      <c r="F26" s="70">
        <v>5</v>
      </c>
      <c r="G26" s="70">
        <v>5</v>
      </c>
      <c r="H26" s="70">
        <v>4</v>
      </c>
      <c r="I26" s="70">
        <v>5</v>
      </c>
      <c r="J26" s="254">
        <f t="shared" si="0"/>
        <v>24</v>
      </c>
      <c r="K26" s="341">
        <f t="shared" si="1"/>
        <v>4</v>
      </c>
      <c r="L26" s="71">
        <f t="shared" si="2"/>
        <v>4</v>
      </c>
    </row>
    <row r="27" spans="1:12" ht="15.75" customHeight="1">
      <c r="A27" s="80">
        <v>19</v>
      </c>
      <c r="B27" s="81" t="s">
        <v>1028</v>
      </c>
      <c r="C27" s="70" t="s">
        <v>986</v>
      </c>
      <c r="D27" s="83" t="s">
        <v>248</v>
      </c>
      <c r="E27" s="70" t="s">
        <v>248</v>
      </c>
      <c r="F27" s="70" t="s">
        <v>248</v>
      </c>
      <c r="G27" s="70" t="s">
        <v>248</v>
      </c>
      <c r="H27" s="70" t="s">
        <v>248</v>
      </c>
      <c r="I27" s="70" t="s">
        <v>248</v>
      </c>
      <c r="J27" s="254">
        <f t="shared" si="0"/>
        <v>0</v>
      </c>
      <c r="K27" s="341">
        <f t="shared" si="1"/>
        <v>0</v>
      </c>
      <c r="L27" s="71" t="str">
        <f t="shared" si="2"/>
        <v>не был</v>
      </c>
    </row>
    <row r="28" spans="1:12" ht="15.75" customHeight="1">
      <c r="A28" s="80">
        <v>20</v>
      </c>
      <c r="B28" s="81" t="s">
        <v>1042</v>
      </c>
      <c r="C28" s="70" t="s">
        <v>986</v>
      </c>
      <c r="D28" s="83">
        <v>3</v>
      </c>
      <c r="E28" s="70">
        <v>4</v>
      </c>
      <c r="F28" s="70">
        <v>5</v>
      </c>
      <c r="G28" s="70">
        <v>6</v>
      </c>
      <c r="H28" s="70">
        <v>4</v>
      </c>
      <c r="I28" s="70">
        <v>5</v>
      </c>
      <c r="J28" s="254">
        <f t="shared" si="0"/>
        <v>27</v>
      </c>
      <c r="K28" s="341">
        <f t="shared" si="1"/>
        <v>4.5</v>
      </c>
      <c r="L28" s="71">
        <f t="shared" si="2"/>
        <v>5</v>
      </c>
    </row>
    <row r="29" spans="1:12" ht="15.75" customHeight="1">
      <c r="A29" s="80">
        <v>21</v>
      </c>
      <c r="B29" s="81" t="s">
        <v>1046</v>
      </c>
      <c r="C29" s="70" t="s">
        <v>986</v>
      </c>
      <c r="D29" s="83" t="s">
        <v>248</v>
      </c>
      <c r="E29" s="70">
        <v>1</v>
      </c>
      <c r="F29" s="70" t="s">
        <v>248</v>
      </c>
      <c r="G29" s="70">
        <v>2</v>
      </c>
      <c r="H29" s="70">
        <v>2</v>
      </c>
      <c r="I29" s="70">
        <v>1</v>
      </c>
      <c r="J29" s="254">
        <f t="shared" si="0"/>
        <v>6</v>
      </c>
      <c r="K29" s="341">
        <f t="shared" si="1"/>
        <v>1</v>
      </c>
      <c r="L29" s="71">
        <f t="shared" si="2"/>
        <v>2</v>
      </c>
    </row>
    <row r="30" spans="1:12" ht="15.75" customHeight="1">
      <c r="A30" s="80">
        <v>22</v>
      </c>
      <c r="B30" s="81" t="s">
        <v>1043</v>
      </c>
      <c r="C30" s="70" t="s">
        <v>987</v>
      </c>
      <c r="D30" s="83">
        <v>2</v>
      </c>
      <c r="E30" s="70">
        <v>1</v>
      </c>
      <c r="F30" s="70">
        <v>3</v>
      </c>
      <c r="G30" s="70">
        <v>6</v>
      </c>
      <c r="H30" s="70">
        <v>3</v>
      </c>
      <c r="I30" s="70">
        <v>4</v>
      </c>
      <c r="J30" s="254">
        <f t="shared" si="0"/>
        <v>19</v>
      </c>
      <c r="K30" s="341">
        <f t="shared" si="1"/>
        <v>3.1666666666666665</v>
      </c>
      <c r="L30" s="71">
        <f t="shared" si="2"/>
        <v>3</v>
      </c>
    </row>
    <row r="31" spans="1:12" ht="15.75" customHeight="1">
      <c r="A31" s="80">
        <v>23</v>
      </c>
      <c r="B31" s="81" t="s">
        <v>1044</v>
      </c>
      <c r="C31" s="70" t="s">
        <v>986</v>
      </c>
      <c r="D31" s="83">
        <v>3</v>
      </c>
      <c r="E31" s="70">
        <v>2</v>
      </c>
      <c r="F31" s="70">
        <v>3</v>
      </c>
      <c r="G31" s="70">
        <v>3</v>
      </c>
      <c r="H31" s="70">
        <v>4</v>
      </c>
      <c r="I31" s="70">
        <v>5</v>
      </c>
      <c r="J31" s="254">
        <f t="shared" si="0"/>
        <v>20</v>
      </c>
      <c r="K31" s="341">
        <f t="shared" si="1"/>
        <v>3.3333333333333335</v>
      </c>
      <c r="L31" s="71">
        <f t="shared" si="2"/>
        <v>3</v>
      </c>
    </row>
    <row r="32" spans="1:12" ht="15.75" customHeight="1">
      <c r="A32" s="80">
        <v>24</v>
      </c>
      <c r="B32" s="81" t="s">
        <v>1045</v>
      </c>
      <c r="C32" s="70" t="s">
        <v>987</v>
      </c>
      <c r="D32" s="83">
        <v>3</v>
      </c>
      <c r="E32" s="70">
        <v>2</v>
      </c>
      <c r="F32" s="70">
        <v>3</v>
      </c>
      <c r="G32" s="70">
        <v>5</v>
      </c>
      <c r="H32" s="70">
        <v>4</v>
      </c>
      <c r="I32" s="70">
        <v>4</v>
      </c>
      <c r="J32" s="254">
        <f t="shared" si="0"/>
        <v>21</v>
      </c>
      <c r="K32" s="341">
        <f t="shared" si="1"/>
        <v>3.5</v>
      </c>
      <c r="L32" s="71">
        <f t="shared" si="2"/>
        <v>3</v>
      </c>
    </row>
    <row r="33" spans="1:12" ht="15.75" customHeight="1" thickBot="1">
      <c r="A33" s="80">
        <v>25</v>
      </c>
      <c r="B33" s="81" t="s">
        <v>1049</v>
      </c>
      <c r="C33" s="70" t="s">
        <v>986</v>
      </c>
      <c r="D33" s="84">
        <v>3</v>
      </c>
      <c r="E33" s="70">
        <v>4</v>
      </c>
      <c r="F33" s="70">
        <v>5</v>
      </c>
      <c r="G33" s="70">
        <v>6</v>
      </c>
      <c r="H33" s="70">
        <v>4</v>
      </c>
      <c r="I33" s="70">
        <v>5</v>
      </c>
      <c r="J33" s="343">
        <f t="shared" si="0"/>
        <v>27</v>
      </c>
      <c r="K33" s="342">
        <f t="shared" si="1"/>
        <v>4.5</v>
      </c>
      <c r="L33" s="89">
        <f t="shared" si="2"/>
        <v>5</v>
      </c>
    </row>
    <row r="34" spans="1:12" ht="15.75" customHeight="1" thickBot="1">
      <c r="A34" s="801" t="s">
        <v>990</v>
      </c>
      <c r="B34" s="802"/>
      <c r="C34" s="72" t="s">
        <v>992</v>
      </c>
      <c r="D34" s="73">
        <f>AVERAGE(D9:D33)</f>
        <v>2.409090909090909</v>
      </c>
      <c r="E34" s="74">
        <f aca="true" t="shared" si="3" ref="E34:K34">AVERAGE(E9:E33)</f>
        <v>2.9565217391304346</v>
      </c>
      <c r="F34" s="74">
        <f t="shared" si="3"/>
        <v>3.727272727272727</v>
      </c>
      <c r="G34" s="74">
        <f t="shared" si="3"/>
        <v>4.521739130434782</v>
      </c>
      <c r="H34" s="74">
        <f t="shared" si="3"/>
        <v>3.391304347826087</v>
      </c>
      <c r="I34" s="75">
        <f t="shared" si="3"/>
        <v>4.043478260869565</v>
      </c>
      <c r="J34" s="76">
        <f t="shared" si="3"/>
        <v>19.12</v>
      </c>
      <c r="K34" s="88">
        <f t="shared" si="3"/>
        <v>3.186666666666666</v>
      </c>
      <c r="L34" s="91">
        <f t="shared" si="2"/>
        <v>3</v>
      </c>
    </row>
    <row r="35" spans="1:12" ht="15.75" customHeight="1" thickBot="1">
      <c r="A35" s="801" t="s">
        <v>991</v>
      </c>
      <c r="B35" s="802"/>
      <c r="C35" s="77" t="s">
        <v>993</v>
      </c>
      <c r="D35" s="344">
        <f>D34/D8</f>
        <v>0.8030303030303031</v>
      </c>
      <c r="E35" s="345">
        <f aca="true" t="shared" si="4" ref="E35:J35">E34/E8</f>
        <v>0.7391304347826086</v>
      </c>
      <c r="F35" s="345">
        <f t="shared" si="4"/>
        <v>0.7454545454545454</v>
      </c>
      <c r="G35" s="345">
        <f t="shared" si="4"/>
        <v>0.753623188405797</v>
      </c>
      <c r="H35" s="345">
        <f t="shared" si="4"/>
        <v>0.8478260869565217</v>
      </c>
      <c r="I35" s="346">
        <f t="shared" si="4"/>
        <v>0.808695652173913</v>
      </c>
      <c r="J35" s="78">
        <f t="shared" si="4"/>
        <v>0.7081481481481482</v>
      </c>
      <c r="K35" s="79"/>
      <c r="L35" s="90"/>
    </row>
    <row r="36" ht="12.75">
      <c r="C36" s="11"/>
    </row>
    <row r="37" spans="1:28" ht="12.75">
      <c r="A37"/>
      <c r="B37" s="25" t="s">
        <v>994</v>
      </c>
      <c r="C37" s="253">
        <f>A33</f>
        <v>25</v>
      </c>
      <c r="D37" t="s">
        <v>995</v>
      </c>
      <c r="E37" s="29"/>
      <c r="F37" t="s">
        <v>996</v>
      </c>
      <c r="H37" s="800">
        <f>COUNTIF(L9:L33,"&gt;0")</f>
        <v>23</v>
      </c>
      <c r="I37" s="800"/>
      <c r="J37" t="s">
        <v>997</v>
      </c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/>
      <c r="B38" s="25" t="s">
        <v>999</v>
      </c>
      <c r="C38" s="253">
        <f>COUNTIF(L10:L33,"=5")</f>
        <v>5</v>
      </c>
      <c r="D38" t="s">
        <v>995</v>
      </c>
      <c r="E38" s="29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/>
      <c r="B39" s="25" t="s">
        <v>1001</v>
      </c>
      <c r="C39" s="253">
        <f>COUNTIF(L10:L33,"=4")</f>
        <v>6</v>
      </c>
      <c r="D39" t="s">
        <v>995</v>
      </c>
      <c r="E39" s="29"/>
      <c r="F39" t="s">
        <v>1002</v>
      </c>
      <c r="H39" s="798">
        <f>(C38*1+C39*0.64+C40*0.36+C41*0.16)/H37</f>
        <v>0.5217391304347826</v>
      </c>
      <c r="I39" s="798"/>
      <c r="J39" t="s">
        <v>998</v>
      </c>
      <c r="L39" s="123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/>
      <c r="B40" s="25" t="s">
        <v>1004</v>
      </c>
      <c r="C40" s="253">
        <f>COUNTIF(L10:L33,"=3")</f>
        <v>7</v>
      </c>
      <c r="D40" t="s">
        <v>995</v>
      </c>
      <c r="E40" s="29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2.75">
      <c r="A41"/>
      <c r="B41" s="25" t="s">
        <v>1005</v>
      </c>
      <c r="C41" s="253">
        <f>COUNTIF(L10:L33,"=2")</f>
        <v>4</v>
      </c>
      <c r="D41" t="s">
        <v>995</v>
      </c>
      <c r="E41" s="29"/>
      <c r="F41" t="s">
        <v>1006</v>
      </c>
      <c r="H41" s="799">
        <f>L34</f>
        <v>3</v>
      </c>
      <c r="I41" s="800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/>
      <c r="T42" s="22"/>
      <c r="U42" s="22"/>
      <c r="V42" s="22"/>
      <c r="W42" s="22"/>
      <c r="X42" s="22"/>
      <c r="Y42" s="22"/>
      <c r="Z42" s="22"/>
      <c r="AA42" s="22"/>
      <c r="AB42" s="22"/>
    </row>
    <row r="43" spans="2:28" ht="12.75">
      <c r="B43" t="s">
        <v>1009</v>
      </c>
      <c r="C43" s="253">
        <f>C38+C39</f>
        <v>11</v>
      </c>
      <c r="D43" t="s">
        <v>997</v>
      </c>
      <c r="E43" s="798">
        <f>C43/$H$37</f>
        <v>0.4782608695652174</v>
      </c>
      <c r="F43" s="798"/>
      <c r="G43" t="s">
        <v>998</v>
      </c>
      <c r="T43" s="22"/>
      <c r="U43" s="22"/>
      <c r="V43" s="22"/>
      <c r="W43" s="22"/>
      <c r="X43" s="22"/>
      <c r="Y43" s="22"/>
      <c r="Z43" s="22"/>
      <c r="AA43" s="22"/>
      <c r="AB43" s="22"/>
    </row>
    <row r="44" spans="2:28" ht="12.75">
      <c r="B44" t="s">
        <v>1000</v>
      </c>
      <c r="C44" s="253">
        <f>C40</f>
        <v>7</v>
      </c>
      <c r="D44" t="s">
        <v>997</v>
      </c>
      <c r="E44" s="798">
        <f>C44/$H$37</f>
        <v>0.30434782608695654</v>
      </c>
      <c r="F44" s="798"/>
      <c r="G44" t="s">
        <v>998</v>
      </c>
      <c r="T44" s="22"/>
      <c r="U44" s="22"/>
      <c r="V44" s="22"/>
      <c r="W44" s="22"/>
      <c r="X44" s="22"/>
      <c r="Y44" s="22"/>
      <c r="Z44" s="22"/>
      <c r="AA44" s="22"/>
      <c r="AB44" s="22"/>
    </row>
    <row r="45" spans="2:28" ht="12.75">
      <c r="B45" t="s">
        <v>1003</v>
      </c>
      <c r="C45" s="253">
        <f>C41</f>
        <v>4</v>
      </c>
      <c r="D45" t="s">
        <v>997</v>
      </c>
      <c r="E45" s="798">
        <f>C45/$H$37</f>
        <v>0.17391304347826086</v>
      </c>
      <c r="F45" s="798"/>
      <c r="G45" t="s">
        <v>998</v>
      </c>
      <c r="T45" s="22"/>
      <c r="U45" s="22"/>
      <c r="V45" s="22"/>
      <c r="W45" s="22"/>
      <c r="X45" s="22"/>
      <c r="Y45" s="22"/>
      <c r="Z45" s="22"/>
      <c r="AA45" s="22"/>
      <c r="AB45" s="22"/>
    </row>
    <row r="47" spans="2:9" ht="12.75">
      <c r="B47" t="s">
        <v>982</v>
      </c>
      <c r="C47" s="29"/>
      <c r="D47" s="29"/>
      <c r="E47" s="29"/>
      <c r="F47" s="29"/>
      <c r="G47" s="29"/>
      <c r="H47" s="29"/>
      <c r="I47" s="29"/>
    </row>
    <row r="48" spans="2:9" ht="12.75">
      <c r="B48" t="s">
        <v>518</v>
      </c>
      <c r="C48" s="17"/>
      <c r="D48" s="17"/>
      <c r="E48" s="17"/>
      <c r="F48" s="17"/>
      <c r="G48" s="17"/>
      <c r="H48" s="17"/>
      <c r="I48" s="17"/>
    </row>
  </sheetData>
  <mergeCells count="13">
    <mergeCell ref="E3:F3"/>
    <mergeCell ref="K7:K8"/>
    <mergeCell ref="L7:L8"/>
    <mergeCell ref="A34:B34"/>
    <mergeCell ref="H37:I37"/>
    <mergeCell ref="A35:B35"/>
    <mergeCell ref="B7:B8"/>
    <mergeCell ref="A7:A8"/>
    <mergeCell ref="E45:F45"/>
    <mergeCell ref="H39:I39"/>
    <mergeCell ref="H41:I41"/>
    <mergeCell ref="E43:F43"/>
    <mergeCell ref="E44:F4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 Cyr,полужирный"Образец   22&amp;"Arial Cyr,обычный"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7:L47"/>
  <sheetViews>
    <sheetView workbookViewId="0" topLeftCell="A1">
      <selection activeCell="L13" sqref="L13"/>
    </sheetView>
  </sheetViews>
  <sheetFormatPr defaultColWidth="9.00390625" defaultRowHeight="12.75"/>
  <cols>
    <col min="1" max="1" width="8.00390625" style="0" customWidth="1"/>
    <col min="2" max="2" width="3.75390625" style="0" customWidth="1"/>
    <col min="3" max="3" width="10.25390625" style="0" customWidth="1"/>
    <col min="4" max="4" width="12.75390625" style="0" customWidth="1"/>
    <col min="5" max="5" width="3.75390625" style="0" customWidth="1"/>
    <col min="6" max="6" width="12.75390625" style="0" customWidth="1"/>
    <col min="7" max="7" width="3.75390625" style="0" customWidth="1"/>
    <col min="8" max="8" width="12.75390625" style="0" customWidth="1"/>
    <col min="9" max="9" width="3.75390625" style="0" customWidth="1"/>
    <col min="10" max="10" width="12.75390625" style="0" customWidth="1"/>
    <col min="11" max="11" width="3.75390625" style="0" customWidth="1"/>
  </cols>
  <sheetData>
    <row r="7" spans="1:12" ht="16.5" customHeight="1">
      <c r="A7" s="809" t="s">
        <v>949</v>
      </c>
      <c r="B7" s="832" t="s">
        <v>974</v>
      </c>
      <c r="C7" s="810" t="s">
        <v>950</v>
      </c>
      <c r="D7" s="826" t="s">
        <v>951</v>
      </c>
      <c r="E7" s="826"/>
      <c r="F7" s="826" t="s">
        <v>952</v>
      </c>
      <c r="G7" s="826"/>
      <c r="H7" s="826" t="s">
        <v>953</v>
      </c>
      <c r="I7" s="826"/>
      <c r="J7" s="826" t="s">
        <v>954</v>
      </c>
      <c r="K7" s="827"/>
      <c r="L7" s="21"/>
    </row>
    <row r="8" spans="1:12" ht="17.25" customHeight="1">
      <c r="A8" s="809"/>
      <c r="B8" s="832"/>
      <c r="C8" s="810"/>
      <c r="D8" s="360" t="s">
        <v>955</v>
      </c>
      <c r="E8" s="833" t="s">
        <v>956</v>
      </c>
      <c r="F8" s="360" t="s">
        <v>955</v>
      </c>
      <c r="G8" s="833" t="s">
        <v>956</v>
      </c>
      <c r="H8" s="360" t="s">
        <v>955</v>
      </c>
      <c r="I8" s="833" t="s">
        <v>956</v>
      </c>
      <c r="J8" s="360" t="s">
        <v>955</v>
      </c>
      <c r="K8" s="834" t="s">
        <v>956</v>
      </c>
      <c r="L8" s="290"/>
    </row>
    <row r="9" spans="1:12" ht="14.25">
      <c r="A9" s="828" t="s">
        <v>957</v>
      </c>
      <c r="B9" s="31">
        <v>1</v>
      </c>
      <c r="C9" s="830" t="s">
        <v>963</v>
      </c>
      <c r="D9" s="31" t="s">
        <v>969</v>
      </c>
      <c r="E9" s="158">
        <v>27</v>
      </c>
      <c r="F9" s="21" t="s">
        <v>971</v>
      </c>
      <c r="G9" s="158">
        <v>40</v>
      </c>
      <c r="H9" s="31" t="s">
        <v>973</v>
      </c>
      <c r="I9" s="158">
        <v>31</v>
      </c>
      <c r="J9" s="21" t="s">
        <v>972</v>
      </c>
      <c r="K9" s="158">
        <v>34</v>
      </c>
      <c r="L9" s="21"/>
    </row>
    <row r="10" spans="1:12" ht="14.25">
      <c r="A10" s="828"/>
      <c r="B10" s="21">
        <v>2</v>
      </c>
      <c r="C10" s="830" t="s">
        <v>964</v>
      </c>
      <c r="D10" s="21" t="s">
        <v>970</v>
      </c>
      <c r="E10" s="158">
        <v>35</v>
      </c>
      <c r="F10" s="21" t="s">
        <v>970</v>
      </c>
      <c r="G10" s="158">
        <v>35</v>
      </c>
      <c r="H10" s="21" t="s">
        <v>973</v>
      </c>
      <c r="I10" s="158">
        <v>31</v>
      </c>
      <c r="J10" s="21" t="s">
        <v>971</v>
      </c>
      <c r="K10" s="158">
        <v>40</v>
      </c>
      <c r="L10" s="21"/>
    </row>
    <row r="11" spans="1:12" ht="14.25">
      <c r="A11" s="828"/>
      <c r="B11" s="21">
        <v>3</v>
      </c>
      <c r="C11" s="830" t="s">
        <v>965</v>
      </c>
      <c r="D11" s="21" t="s">
        <v>971</v>
      </c>
      <c r="E11" s="158">
        <v>40</v>
      </c>
      <c r="F11" s="21" t="s">
        <v>973</v>
      </c>
      <c r="G11" s="27">
        <v>31</v>
      </c>
      <c r="H11" s="22" t="s">
        <v>972</v>
      </c>
      <c r="I11" s="158">
        <v>34</v>
      </c>
      <c r="J11" s="21" t="s">
        <v>969</v>
      </c>
      <c r="K11" s="158">
        <v>27</v>
      </c>
      <c r="L11" s="21"/>
    </row>
    <row r="12" spans="1:12" ht="14.25">
      <c r="A12" s="828"/>
      <c r="B12" s="21">
        <v>4</v>
      </c>
      <c r="C12" s="830" t="s">
        <v>966</v>
      </c>
      <c r="D12" s="21" t="s">
        <v>972</v>
      </c>
      <c r="E12" s="158">
        <v>34</v>
      </c>
      <c r="F12" s="21" t="s">
        <v>973</v>
      </c>
      <c r="G12" s="158">
        <v>31</v>
      </c>
      <c r="H12" s="21" t="s">
        <v>969</v>
      </c>
      <c r="I12" s="158">
        <v>27</v>
      </c>
      <c r="J12" s="21" t="s">
        <v>970</v>
      </c>
      <c r="K12" s="158">
        <v>35</v>
      </c>
      <c r="L12" s="21"/>
    </row>
    <row r="13" spans="1:12" ht="14.25">
      <c r="A13" s="828"/>
      <c r="B13" s="21">
        <v>5</v>
      </c>
      <c r="C13" s="830" t="s">
        <v>967</v>
      </c>
      <c r="D13" s="21" t="s">
        <v>973</v>
      </c>
      <c r="E13" s="158">
        <v>31</v>
      </c>
      <c r="F13" s="21" t="s">
        <v>972</v>
      </c>
      <c r="G13" s="158">
        <v>34</v>
      </c>
      <c r="H13" s="21" t="s">
        <v>970</v>
      </c>
      <c r="I13" s="158">
        <v>35</v>
      </c>
      <c r="J13" s="21" t="s">
        <v>969</v>
      </c>
      <c r="K13" s="158">
        <v>27</v>
      </c>
      <c r="L13" s="21"/>
    </row>
    <row r="14" spans="1:12" ht="15" thickBot="1">
      <c r="A14" s="829"/>
      <c r="B14" s="68">
        <v>6</v>
      </c>
      <c r="C14" s="831" t="s">
        <v>968</v>
      </c>
      <c r="D14" s="68" t="s">
        <v>973</v>
      </c>
      <c r="E14" s="266">
        <v>31</v>
      </c>
      <c r="F14" s="68"/>
      <c r="G14" s="359"/>
      <c r="H14" s="68" t="s">
        <v>1018</v>
      </c>
      <c r="I14" s="359">
        <v>27</v>
      </c>
      <c r="J14" s="68"/>
      <c r="K14" s="359"/>
      <c r="L14" s="21"/>
    </row>
    <row r="15" spans="1:12" ht="14.25">
      <c r="A15" s="811" t="s">
        <v>958</v>
      </c>
      <c r="B15" s="21">
        <v>1</v>
      </c>
      <c r="C15" s="830" t="s">
        <v>963</v>
      </c>
      <c r="D15" s="21" t="s">
        <v>971</v>
      </c>
      <c r="E15" s="158">
        <v>40</v>
      </c>
      <c r="F15" s="21" t="s">
        <v>969</v>
      </c>
      <c r="G15" s="158">
        <v>27</v>
      </c>
      <c r="H15" s="21" t="s">
        <v>1027</v>
      </c>
      <c r="I15" s="27">
        <v>20</v>
      </c>
      <c r="J15" s="22" t="s">
        <v>973</v>
      </c>
      <c r="K15" s="27">
        <v>31</v>
      </c>
      <c r="L15" s="21"/>
    </row>
    <row r="16" spans="1:12" ht="14.25">
      <c r="A16" s="811"/>
      <c r="B16" s="21">
        <v>2</v>
      </c>
      <c r="C16" s="830" t="s">
        <v>964</v>
      </c>
      <c r="D16" s="21" t="s">
        <v>972</v>
      </c>
      <c r="E16" s="158">
        <v>34</v>
      </c>
      <c r="F16" s="21" t="s">
        <v>1018</v>
      </c>
      <c r="G16" s="158">
        <v>27</v>
      </c>
      <c r="H16" s="21" t="s">
        <v>1026</v>
      </c>
      <c r="I16" s="158">
        <v>36</v>
      </c>
      <c r="J16" s="21" t="s">
        <v>973</v>
      </c>
      <c r="K16" s="27">
        <v>31</v>
      </c>
      <c r="L16" s="21"/>
    </row>
    <row r="17" spans="1:12" ht="14.25">
      <c r="A17" s="811"/>
      <c r="B17" s="21">
        <v>3</v>
      </c>
      <c r="C17" s="830" t="s">
        <v>965</v>
      </c>
      <c r="D17" s="21" t="s">
        <v>969</v>
      </c>
      <c r="E17" s="158">
        <v>27</v>
      </c>
      <c r="F17" s="21" t="s">
        <v>971</v>
      </c>
      <c r="G17" s="158">
        <v>40</v>
      </c>
      <c r="H17" s="21" t="s">
        <v>1026</v>
      </c>
      <c r="I17" s="158">
        <v>36</v>
      </c>
      <c r="J17" s="21" t="s">
        <v>1020</v>
      </c>
      <c r="K17" s="27">
        <v>17</v>
      </c>
      <c r="L17" s="21"/>
    </row>
    <row r="18" spans="1:12" ht="14.25">
      <c r="A18" s="811"/>
      <c r="B18" s="21">
        <v>4</v>
      </c>
      <c r="C18" s="830" t="s">
        <v>966</v>
      </c>
      <c r="D18" s="21" t="s">
        <v>1018</v>
      </c>
      <c r="E18" s="158">
        <v>27</v>
      </c>
      <c r="F18" s="21" t="s">
        <v>970</v>
      </c>
      <c r="G18" s="158">
        <v>35</v>
      </c>
      <c r="H18" s="21" t="s">
        <v>1029</v>
      </c>
      <c r="I18" s="158">
        <v>39</v>
      </c>
      <c r="J18" s="21" t="s">
        <v>1021</v>
      </c>
      <c r="K18" s="158">
        <v>25</v>
      </c>
      <c r="L18" s="21"/>
    </row>
    <row r="19" spans="1:12" ht="14.25">
      <c r="A19" s="811"/>
      <c r="B19" s="21">
        <v>5</v>
      </c>
      <c r="C19" s="830" t="s">
        <v>967</v>
      </c>
      <c r="D19" s="21" t="s">
        <v>1022</v>
      </c>
      <c r="E19" s="158">
        <v>23</v>
      </c>
      <c r="F19" s="21" t="s">
        <v>972</v>
      </c>
      <c r="G19" s="158">
        <v>34</v>
      </c>
      <c r="H19" s="21" t="s">
        <v>970</v>
      </c>
      <c r="I19" s="158">
        <v>35</v>
      </c>
      <c r="J19" s="21" t="s">
        <v>1029</v>
      </c>
      <c r="K19" s="158">
        <v>39</v>
      </c>
      <c r="L19" s="21"/>
    </row>
    <row r="20" spans="1:12" ht="15" thickBot="1">
      <c r="A20" s="812"/>
      <c r="B20" s="68">
        <v>6</v>
      </c>
      <c r="C20" s="831" t="s">
        <v>968</v>
      </c>
      <c r="D20" s="68" t="s">
        <v>971</v>
      </c>
      <c r="E20" s="359">
        <v>40</v>
      </c>
      <c r="F20" s="68" t="s">
        <v>1027</v>
      </c>
      <c r="G20" s="266">
        <v>20</v>
      </c>
      <c r="H20" s="68"/>
      <c r="I20" s="266"/>
      <c r="J20" s="68" t="s">
        <v>1020</v>
      </c>
      <c r="K20" s="359">
        <v>17</v>
      </c>
      <c r="L20" s="21"/>
    </row>
    <row r="21" spans="1:12" ht="14.25">
      <c r="A21" s="828" t="s">
        <v>959</v>
      </c>
      <c r="B21" s="21">
        <v>1</v>
      </c>
      <c r="C21" s="830" t="s">
        <v>963</v>
      </c>
      <c r="D21" s="31" t="s">
        <v>969</v>
      </c>
      <c r="E21" s="158">
        <v>27</v>
      </c>
      <c r="F21" s="21" t="s">
        <v>1018</v>
      </c>
      <c r="G21" s="158">
        <v>27</v>
      </c>
      <c r="H21" s="21" t="s">
        <v>971</v>
      </c>
      <c r="I21" s="158">
        <v>40</v>
      </c>
      <c r="J21" s="21" t="s">
        <v>1027</v>
      </c>
      <c r="K21" s="27">
        <v>20</v>
      </c>
      <c r="L21" s="21"/>
    </row>
    <row r="22" spans="1:12" ht="14.25">
      <c r="A22" s="828"/>
      <c r="B22" s="21">
        <v>2</v>
      </c>
      <c r="C22" s="830" t="s">
        <v>964</v>
      </c>
      <c r="D22" s="21" t="s">
        <v>1018</v>
      </c>
      <c r="E22" s="158">
        <v>27</v>
      </c>
      <c r="F22" s="21" t="s">
        <v>970</v>
      </c>
      <c r="G22" s="158">
        <v>35</v>
      </c>
      <c r="H22" s="21" t="s">
        <v>972</v>
      </c>
      <c r="I22" s="158">
        <v>34</v>
      </c>
      <c r="J22" s="21" t="s">
        <v>1021</v>
      </c>
      <c r="K22" s="158">
        <v>25</v>
      </c>
      <c r="L22" s="21"/>
    </row>
    <row r="23" spans="1:12" ht="14.25">
      <c r="A23" s="828"/>
      <c r="B23" s="21">
        <v>3</v>
      </c>
      <c r="C23" s="830" t="s">
        <v>965</v>
      </c>
      <c r="D23" s="21" t="s">
        <v>1020</v>
      </c>
      <c r="E23" s="158">
        <v>17</v>
      </c>
      <c r="F23" s="21" t="s">
        <v>972</v>
      </c>
      <c r="G23" s="158">
        <v>34</v>
      </c>
      <c r="H23" s="21" t="s">
        <v>971</v>
      </c>
      <c r="I23" s="158">
        <v>40</v>
      </c>
      <c r="J23" s="21" t="s">
        <v>1021</v>
      </c>
      <c r="K23" s="158">
        <v>25</v>
      </c>
      <c r="L23" s="21"/>
    </row>
    <row r="24" spans="1:12" ht="14.25">
      <c r="A24" s="828"/>
      <c r="B24" s="21">
        <v>4</v>
      </c>
      <c r="C24" s="830" t="s">
        <v>966</v>
      </c>
      <c r="D24" s="21" t="s">
        <v>1020</v>
      </c>
      <c r="E24" s="158">
        <v>17</v>
      </c>
      <c r="F24" s="21" t="s">
        <v>970</v>
      </c>
      <c r="G24" s="158">
        <v>35</v>
      </c>
      <c r="H24" s="21" t="s">
        <v>1019</v>
      </c>
      <c r="I24" s="158"/>
      <c r="J24" s="21" t="s">
        <v>971</v>
      </c>
      <c r="K24" s="158">
        <v>40</v>
      </c>
      <c r="L24" s="21"/>
    </row>
    <row r="25" spans="1:12" ht="14.25">
      <c r="A25" s="828"/>
      <c r="B25" s="21">
        <v>5</v>
      </c>
      <c r="C25" s="830" t="s">
        <v>967</v>
      </c>
      <c r="D25" s="21" t="s">
        <v>1021</v>
      </c>
      <c r="E25" s="158">
        <v>25</v>
      </c>
      <c r="F25" s="21" t="s">
        <v>1026</v>
      </c>
      <c r="G25" s="158">
        <v>36</v>
      </c>
      <c r="H25" s="21" t="s">
        <v>1019</v>
      </c>
      <c r="I25" s="158"/>
      <c r="J25" s="21"/>
      <c r="K25" s="27"/>
      <c r="L25" s="21"/>
    </row>
    <row r="26" spans="1:12" ht="15" thickBot="1">
      <c r="A26" s="829"/>
      <c r="B26" s="68">
        <v>6</v>
      </c>
      <c r="C26" s="831" t="s">
        <v>968</v>
      </c>
      <c r="D26" s="68"/>
      <c r="E26" s="266"/>
      <c r="F26" s="68" t="s">
        <v>1027</v>
      </c>
      <c r="G26" s="266">
        <v>20</v>
      </c>
      <c r="H26" s="68"/>
      <c r="I26" s="266"/>
      <c r="J26" s="68"/>
      <c r="K26" s="359"/>
      <c r="L26" s="21"/>
    </row>
    <row r="27" spans="1:12" ht="14.25">
      <c r="A27" s="811" t="s">
        <v>960</v>
      </c>
      <c r="B27" s="21">
        <v>1</v>
      </c>
      <c r="C27" s="830" t="s">
        <v>963</v>
      </c>
      <c r="D27" s="21" t="s">
        <v>972</v>
      </c>
      <c r="E27" s="158">
        <v>34</v>
      </c>
      <c r="F27" s="31" t="s">
        <v>969</v>
      </c>
      <c r="G27" s="158">
        <v>27</v>
      </c>
      <c r="H27" s="21" t="s">
        <v>1027</v>
      </c>
      <c r="I27" s="27">
        <v>20</v>
      </c>
      <c r="J27" s="21" t="s">
        <v>971</v>
      </c>
      <c r="K27" s="158">
        <v>40</v>
      </c>
      <c r="L27" s="21"/>
    </row>
    <row r="28" spans="1:12" ht="14.25">
      <c r="A28" s="811"/>
      <c r="B28" s="21">
        <v>2</v>
      </c>
      <c r="C28" s="830" t="s">
        <v>964</v>
      </c>
      <c r="D28" s="21" t="s">
        <v>970</v>
      </c>
      <c r="E28" s="158">
        <v>35</v>
      </c>
      <c r="F28" s="21" t="s">
        <v>1022</v>
      </c>
      <c r="G28" s="158">
        <v>23</v>
      </c>
      <c r="H28" s="21" t="s">
        <v>1050</v>
      </c>
      <c r="I28" s="27">
        <v>38</v>
      </c>
      <c r="J28" s="21" t="s">
        <v>1019</v>
      </c>
      <c r="K28" s="27"/>
      <c r="L28" s="21"/>
    </row>
    <row r="29" spans="1:12" ht="14.25">
      <c r="A29" s="811"/>
      <c r="B29" s="21">
        <v>3</v>
      </c>
      <c r="C29" s="830" t="s">
        <v>965</v>
      </c>
      <c r="D29" s="21" t="s">
        <v>1022</v>
      </c>
      <c r="E29" s="158">
        <v>23</v>
      </c>
      <c r="F29" s="21" t="s">
        <v>1019</v>
      </c>
      <c r="G29" s="158"/>
      <c r="H29" s="21" t="s">
        <v>969</v>
      </c>
      <c r="I29" s="158">
        <v>27</v>
      </c>
      <c r="J29" s="21" t="s">
        <v>1020</v>
      </c>
      <c r="K29" s="158">
        <v>17</v>
      </c>
      <c r="L29" s="21"/>
    </row>
    <row r="30" spans="1:12" ht="14.25">
      <c r="A30" s="811"/>
      <c r="B30" s="21">
        <v>4</v>
      </c>
      <c r="C30" s="830" t="s">
        <v>966</v>
      </c>
      <c r="D30" s="21" t="s">
        <v>1023</v>
      </c>
      <c r="E30" s="158">
        <v>11</v>
      </c>
      <c r="F30" s="21" t="s">
        <v>971</v>
      </c>
      <c r="G30" s="158">
        <v>40</v>
      </c>
      <c r="H30" s="21" t="s">
        <v>969</v>
      </c>
      <c r="I30" s="158">
        <v>27</v>
      </c>
      <c r="J30" s="21" t="s">
        <v>1020</v>
      </c>
      <c r="K30" s="158">
        <v>17</v>
      </c>
      <c r="L30" s="21"/>
    </row>
    <row r="31" spans="1:12" ht="14.25">
      <c r="A31" s="811"/>
      <c r="B31" s="21">
        <v>5</v>
      </c>
      <c r="C31" s="830" t="s">
        <v>967</v>
      </c>
      <c r="D31" s="21" t="s">
        <v>1019</v>
      </c>
      <c r="E31" s="158"/>
      <c r="F31" s="21" t="s">
        <v>1023</v>
      </c>
      <c r="G31" s="158">
        <v>11</v>
      </c>
      <c r="H31" s="21" t="s">
        <v>971</v>
      </c>
      <c r="I31" s="158">
        <v>40</v>
      </c>
      <c r="J31" s="21" t="s">
        <v>1022</v>
      </c>
      <c r="K31" s="158">
        <v>23</v>
      </c>
      <c r="L31" s="21"/>
    </row>
    <row r="32" spans="1:12" ht="15" thickBot="1">
      <c r="A32" s="812"/>
      <c r="B32" s="68">
        <v>6</v>
      </c>
      <c r="C32" s="831" t="s">
        <v>968</v>
      </c>
      <c r="D32" s="68" t="s">
        <v>1024</v>
      </c>
      <c r="E32" s="266">
        <v>25</v>
      </c>
      <c r="F32" s="68"/>
      <c r="G32" s="266"/>
      <c r="H32" s="68"/>
      <c r="I32" s="266"/>
      <c r="J32" s="68"/>
      <c r="K32" s="359"/>
      <c r="L32" s="21"/>
    </row>
    <row r="33" spans="1:12" ht="14.25">
      <c r="A33" s="828" t="s">
        <v>961</v>
      </c>
      <c r="B33" s="21">
        <v>1</v>
      </c>
      <c r="C33" s="830" t="s">
        <v>963</v>
      </c>
      <c r="D33" s="31" t="s">
        <v>969</v>
      </c>
      <c r="E33" s="158">
        <v>27</v>
      </c>
      <c r="F33" s="21" t="s">
        <v>1050</v>
      </c>
      <c r="G33" s="158">
        <v>38</v>
      </c>
      <c r="H33" s="21" t="s">
        <v>971</v>
      </c>
      <c r="I33" s="158">
        <v>40</v>
      </c>
      <c r="J33" s="21" t="s">
        <v>1019</v>
      </c>
      <c r="K33" s="27"/>
      <c r="L33" s="21"/>
    </row>
    <row r="34" spans="1:12" ht="14.25">
      <c r="A34" s="828"/>
      <c r="B34" s="21">
        <v>2</v>
      </c>
      <c r="C34" s="830" t="s">
        <v>964</v>
      </c>
      <c r="D34" s="21" t="s">
        <v>1018</v>
      </c>
      <c r="E34" s="158">
        <v>27</v>
      </c>
      <c r="F34" s="21" t="s">
        <v>971</v>
      </c>
      <c r="G34" s="158">
        <v>40</v>
      </c>
      <c r="H34" s="21" t="s">
        <v>1022</v>
      </c>
      <c r="I34" s="158">
        <v>23</v>
      </c>
      <c r="J34" s="21" t="s">
        <v>1050</v>
      </c>
      <c r="K34" s="27">
        <v>38</v>
      </c>
      <c r="L34" s="21"/>
    </row>
    <row r="35" spans="1:12" ht="14.25">
      <c r="A35" s="828"/>
      <c r="B35" s="21">
        <v>3</v>
      </c>
      <c r="C35" s="830" t="s">
        <v>965</v>
      </c>
      <c r="D35" s="21" t="s">
        <v>971</v>
      </c>
      <c r="E35" s="158">
        <v>40</v>
      </c>
      <c r="F35" s="21" t="s">
        <v>1018</v>
      </c>
      <c r="G35" s="158">
        <v>27</v>
      </c>
      <c r="H35" s="21" t="s">
        <v>1020</v>
      </c>
      <c r="I35" s="158"/>
      <c r="J35" s="21" t="s">
        <v>1026</v>
      </c>
      <c r="K35" s="158">
        <v>36</v>
      </c>
      <c r="L35" s="21"/>
    </row>
    <row r="36" spans="1:12" ht="14.25">
      <c r="A36" s="828"/>
      <c r="B36" s="21">
        <v>4</v>
      </c>
      <c r="C36" s="830" t="s">
        <v>966</v>
      </c>
      <c r="D36" s="21" t="s">
        <v>971</v>
      </c>
      <c r="E36" s="158">
        <v>40</v>
      </c>
      <c r="F36" s="21" t="s">
        <v>1019</v>
      </c>
      <c r="G36" s="158"/>
      <c r="H36" s="21" t="s">
        <v>1020</v>
      </c>
      <c r="I36" s="158"/>
      <c r="J36" s="21" t="s">
        <v>1023</v>
      </c>
      <c r="K36" s="158">
        <v>11</v>
      </c>
      <c r="L36" s="21"/>
    </row>
    <row r="37" spans="1:12" ht="14.25">
      <c r="A37" s="828"/>
      <c r="B37" s="21">
        <v>5</v>
      </c>
      <c r="C37" s="830" t="s">
        <v>967</v>
      </c>
      <c r="D37" s="21" t="s">
        <v>1023</v>
      </c>
      <c r="E37" s="158">
        <v>11</v>
      </c>
      <c r="F37" s="21" t="s">
        <v>1020</v>
      </c>
      <c r="G37" s="158"/>
      <c r="H37" s="21" t="s">
        <v>1050</v>
      </c>
      <c r="I37" s="27">
        <v>38</v>
      </c>
      <c r="J37" s="21" t="s">
        <v>1022</v>
      </c>
      <c r="K37" s="158">
        <v>23</v>
      </c>
      <c r="L37" s="21"/>
    </row>
    <row r="38" spans="1:12" ht="15" thickBot="1">
      <c r="A38" s="829"/>
      <c r="B38" s="68">
        <v>6</v>
      </c>
      <c r="C38" s="831" t="s">
        <v>968</v>
      </c>
      <c r="D38" s="68"/>
      <c r="E38" s="266"/>
      <c r="F38" s="68"/>
      <c r="G38" s="266"/>
      <c r="H38" s="68"/>
      <c r="I38" s="266"/>
      <c r="J38" s="68" t="s">
        <v>1027</v>
      </c>
      <c r="K38" s="266">
        <v>20</v>
      </c>
      <c r="L38" s="21"/>
    </row>
    <row r="39" spans="1:12" ht="14.25">
      <c r="A39" s="811" t="s">
        <v>962</v>
      </c>
      <c r="B39" s="21">
        <v>1</v>
      </c>
      <c r="C39" s="830" t="s">
        <v>963</v>
      </c>
      <c r="D39" s="21" t="s">
        <v>1022</v>
      </c>
      <c r="E39" s="158">
        <v>23</v>
      </c>
      <c r="F39" s="21" t="s">
        <v>1020</v>
      </c>
      <c r="G39" s="158">
        <v>17</v>
      </c>
      <c r="H39" s="21" t="s">
        <v>1019</v>
      </c>
      <c r="I39" s="158"/>
      <c r="J39" s="21" t="s">
        <v>1050</v>
      </c>
      <c r="K39" s="158">
        <v>38</v>
      </c>
      <c r="L39" s="21"/>
    </row>
    <row r="40" spans="1:12" ht="14.25">
      <c r="A40" s="811"/>
      <c r="B40" s="21">
        <v>2</v>
      </c>
      <c r="C40" s="830" t="s">
        <v>964</v>
      </c>
      <c r="D40" s="21" t="s">
        <v>1023</v>
      </c>
      <c r="E40" s="158">
        <v>11</v>
      </c>
      <c r="F40" s="21" t="s">
        <v>1020</v>
      </c>
      <c r="G40" s="158">
        <v>17</v>
      </c>
      <c r="H40" s="21" t="s">
        <v>1022</v>
      </c>
      <c r="I40" s="158">
        <v>23</v>
      </c>
      <c r="J40" s="21" t="s">
        <v>1023</v>
      </c>
      <c r="K40" s="158">
        <v>11</v>
      </c>
      <c r="L40" s="21"/>
    </row>
    <row r="41" spans="1:12" ht="14.25">
      <c r="A41" s="811"/>
      <c r="B41" s="21">
        <v>3</v>
      </c>
      <c r="C41" s="830" t="s">
        <v>965</v>
      </c>
      <c r="D41" s="21" t="s">
        <v>1026</v>
      </c>
      <c r="E41" s="158">
        <v>36</v>
      </c>
      <c r="F41" s="21" t="s">
        <v>1022</v>
      </c>
      <c r="G41" s="158">
        <v>23</v>
      </c>
      <c r="H41" s="21" t="s">
        <v>1019</v>
      </c>
      <c r="I41" s="158"/>
      <c r="J41" s="21" t="s">
        <v>971</v>
      </c>
      <c r="K41" s="158">
        <v>40</v>
      </c>
      <c r="L41" s="21"/>
    </row>
    <row r="42" spans="1:12" ht="14.25">
      <c r="A42" s="811"/>
      <c r="B42" s="21">
        <v>4</v>
      </c>
      <c r="C42" s="830" t="s">
        <v>966</v>
      </c>
      <c r="D42" s="21" t="s">
        <v>1025</v>
      </c>
      <c r="E42" s="158">
        <v>13</v>
      </c>
      <c r="F42" s="21" t="s">
        <v>1050</v>
      </c>
      <c r="G42" s="27">
        <v>38</v>
      </c>
      <c r="H42" s="21" t="s">
        <v>1023</v>
      </c>
      <c r="I42" s="158">
        <v>11</v>
      </c>
      <c r="J42" s="21" t="s">
        <v>1025</v>
      </c>
      <c r="K42" s="158">
        <v>40</v>
      </c>
      <c r="L42" s="21"/>
    </row>
    <row r="43" spans="1:12" ht="14.25">
      <c r="A43" s="811"/>
      <c r="B43" s="21">
        <v>5</v>
      </c>
      <c r="C43" s="830" t="s">
        <v>967</v>
      </c>
      <c r="D43" s="21" t="s">
        <v>973</v>
      </c>
      <c r="E43" s="158">
        <v>31</v>
      </c>
      <c r="F43" s="21" t="s">
        <v>1025</v>
      </c>
      <c r="G43" s="158">
        <v>12</v>
      </c>
      <c r="H43" s="21" t="s">
        <v>1025</v>
      </c>
      <c r="I43" s="158">
        <v>11</v>
      </c>
      <c r="J43" s="21" t="s">
        <v>971</v>
      </c>
      <c r="K43" s="158">
        <v>40</v>
      </c>
      <c r="L43" s="21"/>
    </row>
    <row r="44" spans="1:12" ht="15" thickBot="1">
      <c r="A44" s="812"/>
      <c r="B44" s="68">
        <v>6</v>
      </c>
      <c r="C44" s="831" t="s">
        <v>968</v>
      </c>
      <c r="D44" s="68" t="s">
        <v>1027</v>
      </c>
      <c r="E44" s="266">
        <v>20</v>
      </c>
      <c r="F44" s="68"/>
      <c r="G44" s="266"/>
      <c r="H44" s="68"/>
      <c r="I44" s="266"/>
      <c r="J44" s="68"/>
      <c r="K44" s="359"/>
      <c r="L44" s="21"/>
    </row>
    <row r="45" ht="12.75">
      <c r="A45" s="67"/>
    </row>
    <row r="46" ht="12.75">
      <c r="A46" s="67"/>
    </row>
    <row r="47" ht="12.75">
      <c r="A47" s="67"/>
    </row>
  </sheetData>
  <mergeCells count="13">
    <mergeCell ref="A39:A44"/>
    <mergeCell ref="A15:A20"/>
    <mergeCell ref="A21:A26"/>
    <mergeCell ref="A27:A32"/>
    <mergeCell ref="A33:A38"/>
    <mergeCell ref="F7:G7"/>
    <mergeCell ref="H7:I7"/>
    <mergeCell ref="J7:K7"/>
    <mergeCell ref="A9:A14"/>
    <mergeCell ref="A7:A8"/>
    <mergeCell ref="B7:B8"/>
    <mergeCell ref="C7:C8"/>
    <mergeCell ref="D7:E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&amp;R&amp;"Arial Cyr,полужирный"Образец   23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30"/>
  <dimension ref="A1:I51"/>
  <sheetViews>
    <sheetView workbookViewId="0" topLeftCell="A13">
      <selection activeCell="A1" sqref="A1"/>
    </sheetView>
  </sheetViews>
  <sheetFormatPr defaultColWidth="9.00390625" defaultRowHeight="12.75"/>
  <cols>
    <col min="2" max="2" width="12.875" style="0" customWidth="1"/>
    <col min="5" max="5" width="11.00390625" style="0" customWidth="1"/>
    <col min="6" max="6" width="12.375" style="0" customWidth="1"/>
  </cols>
  <sheetData>
    <row r="1" ht="12.75">
      <c r="H1" s="1" t="s">
        <v>780</v>
      </c>
    </row>
    <row r="2" ht="15">
      <c r="A2" s="587" t="s">
        <v>1554</v>
      </c>
    </row>
    <row r="3" spans="2:6" ht="12.75" customHeight="1">
      <c r="B3" s="813" t="s">
        <v>754</v>
      </c>
      <c r="C3" s="814"/>
      <c r="D3" s="814"/>
      <c r="E3" s="814"/>
      <c r="F3" s="815"/>
    </row>
    <row r="4" spans="2:6" ht="32.25" customHeight="1">
      <c r="B4" s="816"/>
      <c r="C4" s="816"/>
      <c r="D4" s="816"/>
      <c r="E4" s="816"/>
      <c r="F4" s="817"/>
    </row>
    <row r="5" spans="2:7" ht="12.75">
      <c r="B5" s="365" t="s">
        <v>1498</v>
      </c>
      <c r="C5" s="365" t="s">
        <v>1499</v>
      </c>
      <c r="D5" s="365" t="s">
        <v>1500</v>
      </c>
      <c r="E5" s="365" t="s">
        <v>1501</v>
      </c>
      <c r="F5" s="365" t="s">
        <v>729</v>
      </c>
      <c r="G5" s="365" t="s">
        <v>830</v>
      </c>
    </row>
    <row r="6" spans="1:4" ht="12.75">
      <c r="A6" s="366" t="s">
        <v>290</v>
      </c>
      <c r="B6" s="155" t="s">
        <v>1502</v>
      </c>
      <c r="C6" s="155" t="s">
        <v>1503</v>
      </c>
      <c r="D6" s="56" t="s">
        <v>1555</v>
      </c>
    </row>
    <row r="7" spans="1:6" ht="12.75">
      <c r="A7" s="5" t="s">
        <v>1504</v>
      </c>
      <c r="B7" s="5">
        <v>1</v>
      </c>
      <c r="C7" s="5">
        <v>4</v>
      </c>
      <c r="D7" s="130">
        <v>300</v>
      </c>
      <c r="E7" s="130">
        <f aca="true" t="shared" si="0" ref="E7:E12">$H$10*C7+D7</f>
        <v>3809.090909090909</v>
      </c>
      <c r="F7" s="130">
        <f aca="true" t="shared" si="1" ref="F7:F12">E7*B7</f>
        <v>3809.090909090909</v>
      </c>
    </row>
    <row r="8" spans="1:8" ht="12.75">
      <c r="A8" s="5" t="s">
        <v>1505</v>
      </c>
      <c r="B8" s="5">
        <v>2</v>
      </c>
      <c r="C8" s="5">
        <v>3</v>
      </c>
      <c r="D8" s="130">
        <v>600</v>
      </c>
      <c r="E8" s="130">
        <f t="shared" si="0"/>
        <v>3231.818181818182</v>
      </c>
      <c r="F8" s="130">
        <f t="shared" si="1"/>
        <v>6463.636363636364</v>
      </c>
      <c r="H8" s="158" t="s">
        <v>1506</v>
      </c>
    </row>
    <row r="9" spans="1:8" ht="12.75">
      <c r="A9" s="5" t="s">
        <v>1507</v>
      </c>
      <c r="B9" s="5">
        <v>24</v>
      </c>
      <c r="C9" s="5">
        <v>2</v>
      </c>
      <c r="D9" s="130">
        <v>400</v>
      </c>
      <c r="E9" s="130">
        <f t="shared" si="0"/>
        <v>2154.5454545454545</v>
      </c>
      <c r="F9" s="130">
        <f t="shared" si="1"/>
        <v>51709.09090909091</v>
      </c>
      <c r="H9" s="158" t="s">
        <v>1508</v>
      </c>
    </row>
    <row r="10" spans="1:8" ht="12.75">
      <c r="A10" s="5" t="s">
        <v>1509</v>
      </c>
      <c r="B10" s="5">
        <v>2</v>
      </c>
      <c r="C10" s="5">
        <v>1</v>
      </c>
      <c r="D10" s="130">
        <v>400</v>
      </c>
      <c r="E10" s="130">
        <f t="shared" si="0"/>
        <v>1277.2727272727273</v>
      </c>
      <c r="F10" s="130">
        <f t="shared" si="1"/>
        <v>2554.5454545454545</v>
      </c>
      <c r="H10" s="361">
        <v>877.2727272727273</v>
      </c>
    </row>
    <row r="11" spans="1:6" ht="12.75">
      <c r="A11" s="5" t="s">
        <v>1510</v>
      </c>
      <c r="B11" s="5">
        <v>4</v>
      </c>
      <c r="C11" s="5">
        <v>1</v>
      </c>
      <c r="D11" s="130">
        <v>0</v>
      </c>
      <c r="E11" s="130">
        <f t="shared" si="0"/>
        <v>877.2727272727273</v>
      </c>
      <c r="F11" s="130">
        <f t="shared" si="1"/>
        <v>3509.090909090909</v>
      </c>
    </row>
    <row r="12" spans="1:6" ht="12.75">
      <c r="A12" s="5" t="s">
        <v>1511</v>
      </c>
      <c r="B12" s="5">
        <v>1</v>
      </c>
      <c r="C12" s="5">
        <v>2</v>
      </c>
      <c r="D12" s="130">
        <v>200</v>
      </c>
      <c r="E12" s="130">
        <f t="shared" si="0"/>
        <v>1954.5454545454545</v>
      </c>
      <c r="F12" s="130">
        <f t="shared" si="1"/>
        <v>1954.5454545454545</v>
      </c>
    </row>
    <row r="13" spans="1:6" ht="12.75">
      <c r="A13" s="604" t="s">
        <v>533</v>
      </c>
      <c r="B13" s="158">
        <f>SUM(B7:B12)</f>
        <v>34</v>
      </c>
      <c r="C13" s="158" t="s">
        <v>534</v>
      </c>
      <c r="F13" s="362">
        <f>B7*(C7*$H$10+D7)+B8*(C8*$H$10+D8)+B9*(C9*$H$10+D9)+B10*(C10*$H$10+D10)+B11*(C11*$H$10+D11)+B12*(C12*$H$10+D12)</f>
        <v>70000</v>
      </c>
    </row>
    <row r="14" spans="1:8" ht="12.75">
      <c r="A14" s="56" t="s">
        <v>1512</v>
      </c>
      <c r="B14" s="365">
        <v>400</v>
      </c>
      <c r="D14" s="56" t="s">
        <v>1513</v>
      </c>
      <c r="E14" s="363">
        <f>F13</f>
        <v>70000</v>
      </c>
      <c r="F14" s="56" t="s">
        <v>1514</v>
      </c>
      <c r="G14" s="363">
        <f>E14/B14</f>
        <v>175</v>
      </c>
      <c r="H14" s="56" t="s">
        <v>1515</v>
      </c>
    </row>
    <row r="15" spans="1:8" ht="12.75">
      <c r="A15" s="56" t="s">
        <v>1516</v>
      </c>
      <c r="B15" s="5">
        <v>20</v>
      </c>
      <c r="G15" s="364">
        <f>G14*12</f>
        <v>2100</v>
      </c>
      <c r="H15" s="56" t="s">
        <v>1517</v>
      </c>
    </row>
    <row r="17" spans="1:9" ht="12.75">
      <c r="A17" s="370" t="s">
        <v>1556</v>
      </c>
      <c r="B17" s="283"/>
      <c r="C17" s="283"/>
      <c r="D17" s="283"/>
      <c r="E17" s="283"/>
      <c r="F17" s="283"/>
      <c r="G17" s="283"/>
      <c r="H17" s="282"/>
      <c r="I17" s="282"/>
    </row>
    <row r="18" spans="1:9" ht="12.75">
      <c r="A18" s="369" t="s">
        <v>755</v>
      </c>
      <c r="B18" s="282"/>
      <c r="C18" s="282"/>
      <c r="D18" s="282"/>
      <c r="E18" s="282"/>
      <c r="F18" s="282"/>
      <c r="G18" s="282"/>
      <c r="H18" s="282"/>
      <c r="I18" s="282"/>
    </row>
    <row r="19" spans="1:9" ht="12.75">
      <c r="A19" s="369" t="s">
        <v>537</v>
      </c>
      <c r="B19" s="282"/>
      <c r="C19" s="282"/>
      <c r="D19" s="282"/>
      <c r="E19" s="282"/>
      <c r="F19" s="282"/>
      <c r="G19" s="282"/>
      <c r="H19" s="282"/>
      <c r="I19" s="282"/>
    </row>
    <row r="20" spans="1:9" ht="12.75">
      <c r="A20" s="369" t="s">
        <v>1518</v>
      </c>
      <c r="B20" s="282"/>
      <c r="C20" s="282"/>
      <c r="D20" s="282"/>
      <c r="E20" s="282"/>
      <c r="F20" s="282"/>
      <c r="G20" s="282"/>
      <c r="H20" s="282"/>
      <c r="I20" s="282"/>
    </row>
    <row r="21" spans="1:9" ht="12.75">
      <c r="A21" s="369" t="s">
        <v>536</v>
      </c>
      <c r="B21" s="282"/>
      <c r="C21" s="282"/>
      <c r="D21" s="282"/>
      <c r="E21" s="282"/>
      <c r="F21" s="282"/>
      <c r="G21" s="282"/>
      <c r="H21" s="282"/>
      <c r="I21" s="282"/>
    </row>
    <row r="22" spans="1:9" ht="12.75">
      <c r="A22" s="368"/>
      <c r="B22" s="282"/>
      <c r="C22" s="282"/>
      <c r="D22" s="282"/>
      <c r="E22" s="282"/>
      <c r="F22" s="282"/>
      <c r="G22" s="282"/>
      <c r="H22" s="282"/>
      <c r="I22" s="282"/>
    </row>
    <row r="23" spans="1:9" ht="12.75">
      <c r="A23" s="368" t="s">
        <v>1557</v>
      </c>
      <c r="B23" s="282"/>
      <c r="C23" s="282"/>
      <c r="D23" s="282"/>
      <c r="E23" s="282"/>
      <c r="F23" s="282"/>
      <c r="G23" s="282"/>
      <c r="H23" s="282"/>
      <c r="I23" s="282"/>
    </row>
    <row r="25" spans="1:8" ht="12.75">
      <c r="A25" s="819" t="s">
        <v>1519</v>
      </c>
      <c r="B25" s="819"/>
      <c r="C25" s="819"/>
      <c r="D25" s="819"/>
      <c r="E25" s="819"/>
      <c r="F25" s="819"/>
      <c r="G25" s="819"/>
      <c r="H25" s="819"/>
    </row>
    <row r="26" spans="1:8" ht="12.75">
      <c r="A26" s="819"/>
      <c r="B26" s="819"/>
      <c r="C26" s="819"/>
      <c r="D26" s="819"/>
      <c r="E26" s="819"/>
      <c r="F26" s="819"/>
      <c r="G26" s="819"/>
      <c r="H26" s="819"/>
    </row>
    <row r="27" spans="1:8" ht="12.75">
      <c r="A27" s="819"/>
      <c r="B27" s="819"/>
      <c r="C27" s="819"/>
      <c r="D27" s="819"/>
      <c r="E27" s="819"/>
      <c r="F27" s="819"/>
      <c r="G27" s="819"/>
      <c r="H27" s="819"/>
    </row>
    <row r="28" spans="1:8" ht="12.75">
      <c r="A28" s="819"/>
      <c r="B28" s="819"/>
      <c r="C28" s="819"/>
      <c r="D28" s="819"/>
      <c r="E28" s="819"/>
      <c r="F28" s="819"/>
      <c r="G28" s="819"/>
      <c r="H28" s="819"/>
    </row>
    <row r="29" spans="1:8" ht="12.75">
      <c r="A29" s="819"/>
      <c r="B29" s="819"/>
      <c r="C29" s="819"/>
      <c r="D29" s="819"/>
      <c r="E29" s="819"/>
      <c r="F29" s="819"/>
      <c r="G29" s="819"/>
      <c r="H29" s="819"/>
    </row>
    <row r="30" spans="1:9" ht="12.75">
      <c r="A30" s="367" t="s">
        <v>1520</v>
      </c>
      <c r="B30" s="326"/>
      <c r="C30" s="326"/>
      <c r="D30" s="326"/>
      <c r="E30" s="326"/>
      <c r="F30" s="326"/>
      <c r="G30" s="326"/>
      <c r="H30" s="326"/>
      <c r="I30" s="326"/>
    </row>
    <row r="31" spans="1:8" ht="24.75" customHeight="1">
      <c r="A31" s="820" t="s">
        <v>535</v>
      </c>
      <c r="B31" s="820"/>
      <c r="C31" s="820"/>
      <c r="D31" s="820"/>
      <c r="E31" s="820"/>
      <c r="F31" s="820"/>
      <c r="G31" s="820"/>
      <c r="H31" s="820"/>
    </row>
    <row r="32" ht="12.75">
      <c r="A32" s="1" t="s">
        <v>1521</v>
      </c>
    </row>
    <row r="33" spans="1:9" ht="12.75">
      <c r="A33" s="819" t="s">
        <v>1548</v>
      </c>
      <c r="B33" s="819"/>
      <c r="C33" s="819"/>
      <c r="D33" s="819"/>
      <c r="E33" s="819"/>
      <c r="F33" s="819"/>
      <c r="G33" s="819"/>
      <c r="H33" s="819"/>
      <c r="I33" s="158"/>
    </row>
    <row r="34" spans="1:9" ht="12.75">
      <c r="A34" s="819"/>
      <c r="B34" s="819"/>
      <c r="C34" s="819"/>
      <c r="D34" s="819"/>
      <c r="E34" s="819"/>
      <c r="F34" s="819"/>
      <c r="G34" s="819"/>
      <c r="H34" s="819"/>
      <c r="I34" s="158"/>
    </row>
    <row r="35" spans="1:9" ht="12.75">
      <c r="A35" s="819"/>
      <c r="B35" s="819"/>
      <c r="C35" s="819"/>
      <c r="D35" s="819"/>
      <c r="E35" s="819"/>
      <c r="F35" s="819"/>
      <c r="G35" s="819"/>
      <c r="H35" s="819"/>
      <c r="I35" s="158"/>
    </row>
    <row r="36" ht="15.75">
      <c r="A36" s="131" t="s">
        <v>1558</v>
      </c>
    </row>
    <row r="37" ht="15.75">
      <c r="A37" s="131" t="s">
        <v>1559</v>
      </c>
    </row>
    <row r="38" ht="15.75">
      <c r="A38" s="131" t="s">
        <v>1561</v>
      </c>
    </row>
    <row r="39" ht="15.75">
      <c r="A39" s="131" t="s">
        <v>1549</v>
      </c>
    </row>
    <row r="40" ht="15.75">
      <c r="A40" s="131" t="s">
        <v>1562</v>
      </c>
    </row>
    <row r="41" ht="12.75">
      <c r="A41" s="131"/>
    </row>
    <row r="42" ht="12.75">
      <c r="A42" t="s">
        <v>1550</v>
      </c>
    </row>
    <row r="44" ht="15.75">
      <c r="A44" t="s">
        <v>1551</v>
      </c>
    </row>
    <row r="46" ht="15.75">
      <c r="A46" t="s">
        <v>1560</v>
      </c>
    </row>
    <row r="48" ht="15.75">
      <c r="A48" t="s">
        <v>1552</v>
      </c>
    </row>
    <row r="50" spans="1:8" ht="12.75">
      <c r="A50" s="818" t="s">
        <v>1553</v>
      </c>
      <c r="B50" s="818"/>
      <c r="C50" s="818"/>
      <c r="D50" s="818"/>
      <c r="E50" s="818"/>
      <c r="F50" s="818"/>
      <c r="G50" s="818"/>
      <c r="H50" s="818"/>
    </row>
    <row r="51" spans="1:8" ht="12.75">
      <c r="A51" s="818"/>
      <c r="B51" s="818"/>
      <c r="C51" s="818"/>
      <c r="D51" s="818"/>
      <c r="E51" s="818"/>
      <c r="F51" s="818"/>
      <c r="G51" s="818"/>
      <c r="H51" s="818"/>
    </row>
  </sheetData>
  <mergeCells count="5">
    <mergeCell ref="B3:F4"/>
    <mergeCell ref="A50:H51"/>
    <mergeCell ref="A25:H29"/>
    <mergeCell ref="A31:H31"/>
    <mergeCell ref="A33:H35"/>
  </mergeCells>
  <printOptions/>
  <pageMargins left="0.7874015748031497" right="0.3937007874015748" top="0.98425196850393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7"/>
  <dimension ref="A1:U55"/>
  <sheetViews>
    <sheetView workbookViewId="0" topLeftCell="A25">
      <selection activeCell="Q3" sqref="Q3"/>
    </sheetView>
  </sheetViews>
  <sheetFormatPr defaultColWidth="9.00390625" defaultRowHeight="12.75"/>
  <cols>
    <col min="1" max="1" width="4.75390625" style="0" customWidth="1"/>
    <col min="2" max="10" width="3.75390625" style="0" customWidth="1"/>
    <col min="12" max="21" width="3.75390625" style="0" customWidth="1"/>
  </cols>
  <sheetData>
    <row r="1" ht="12.75">
      <c r="B1" s="1" t="s">
        <v>19</v>
      </c>
    </row>
    <row r="2" ht="12.75">
      <c r="B2" t="s">
        <v>562</v>
      </c>
    </row>
    <row r="3" spans="1:15" ht="15.75">
      <c r="A3" s="661" t="s">
        <v>1283</v>
      </c>
      <c r="B3" s="662"/>
      <c r="C3" s="662"/>
      <c r="D3" s="662"/>
      <c r="E3" s="282"/>
      <c r="F3" s="282"/>
      <c r="G3" s="282"/>
      <c r="H3" s="282"/>
      <c r="I3" s="282"/>
      <c r="J3" s="282"/>
      <c r="K3" s="282"/>
      <c r="L3" s="661" t="s">
        <v>1284</v>
      </c>
      <c r="M3" s="662"/>
      <c r="N3" s="662"/>
      <c r="O3" s="282"/>
    </row>
    <row r="4" spans="1:15" ht="12.75">
      <c r="A4" s="282" t="s">
        <v>753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</row>
    <row r="5" spans="1:15" ht="13.5" thickBot="1">
      <c r="A5" s="282"/>
      <c r="B5" s="282" t="s">
        <v>11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 t="s">
        <v>394</v>
      </c>
      <c r="N5" s="282"/>
      <c r="O5" s="282"/>
    </row>
    <row r="6" spans="1:21" ht="13.5" thickTop="1">
      <c r="A6" s="307"/>
      <c r="B6" s="350">
        <v>1</v>
      </c>
      <c r="C6" s="350">
        <v>2</v>
      </c>
      <c r="D6" s="350">
        <v>3</v>
      </c>
      <c r="E6" s="350">
        <v>4</v>
      </c>
      <c r="F6" s="350">
        <v>5</v>
      </c>
      <c r="G6" s="350">
        <v>6</v>
      </c>
      <c r="H6" s="350">
        <v>7</v>
      </c>
      <c r="I6" s="350">
        <v>8</v>
      </c>
      <c r="J6" s="350">
        <v>9</v>
      </c>
      <c r="K6" s="282"/>
      <c r="L6" s="538"/>
      <c r="M6" s="539">
        <v>1</v>
      </c>
      <c r="N6" s="539">
        <v>2</v>
      </c>
      <c r="O6" s="539">
        <v>3</v>
      </c>
      <c r="P6" s="539">
        <v>4</v>
      </c>
      <c r="Q6" s="539">
        <v>5</v>
      </c>
      <c r="R6" s="539">
        <v>6</v>
      </c>
      <c r="S6" s="539">
        <v>7</v>
      </c>
      <c r="T6" s="539">
        <v>8</v>
      </c>
      <c r="U6" s="540">
        <v>9</v>
      </c>
    </row>
    <row r="7" spans="1:21" ht="12.75">
      <c r="A7" s="350">
        <v>1</v>
      </c>
      <c r="B7" s="351">
        <f>A7*$B$6</f>
        <v>1</v>
      </c>
      <c r="C7" s="312">
        <f>A7*$C$6</f>
        <v>2</v>
      </c>
      <c r="D7" s="351">
        <f>A7*$D$6</f>
        <v>3</v>
      </c>
      <c r="E7" s="312">
        <f>A7*$E$6</f>
        <v>4</v>
      </c>
      <c r="F7" s="351">
        <f>A7*$F$6</f>
        <v>5</v>
      </c>
      <c r="G7" s="312">
        <f>A7*$G$6</f>
        <v>6</v>
      </c>
      <c r="H7" s="351">
        <f>A7*$H$6</f>
        <v>7</v>
      </c>
      <c r="I7" s="312">
        <f>A7*$I$6</f>
        <v>8</v>
      </c>
      <c r="J7" s="351">
        <f>A7*$J$6</f>
        <v>9</v>
      </c>
      <c r="K7" s="282"/>
      <c r="L7" s="352">
        <v>1</v>
      </c>
      <c r="M7" s="353">
        <f>$L$7*M6</f>
        <v>1</v>
      </c>
      <c r="N7" s="353">
        <f aca="true" t="shared" si="0" ref="N7:U7">$L$7*N6</f>
        <v>2</v>
      </c>
      <c r="O7" s="353">
        <f t="shared" si="0"/>
        <v>3</v>
      </c>
      <c r="P7" s="353">
        <f t="shared" si="0"/>
        <v>4</v>
      </c>
      <c r="Q7" s="353">
        <f t="shared" si="0"/>
        <v>5</v>
      </c>
      <c r="R7" s="353">
        <f t="shared" si="0"/>
        <v>6</v>
      </c>
      <c r="S7" s="353">
        <f t="shared" si="0"/>
        <v>7</v>
      </c>
      <c r="T7" s="353">
        <f t="shared" si="0"/>
        <v>8</v>
      </c>
      <c r="U7" s="353">
        <f t="shared" si="0"/>
        <v>9</v>
      </c>
    </row>
    <row r="8" spans="1:21" ht="12.75">
      <c r="A8" s="350">
        <v>2</v>
      </c>
      <c r="B8" s="351">
        <f aca="true" t="shared" si="1" ref="B8:B15">A8*$B$6</f>
        <v>2</v>
      </c>
      <c r="C8" s="312">
        <f aca="true" t="shared" si="2" ref="C8:C15">A8*$C$6</f>
        <v>4</v>
      </c>
      <c r="D8" s="351">
        <f aca="true" t="shared" si="3" ref="D8:D15">A8*$D$6</f>
        <v>6</v>
      </c>
      <c r="E8" s="312">
        <f aca="true" t="shared" si="4" ref="E8:E15">A8*$E$6</f>
        <v>8</v>
      </c>
      <c r="F8" s="351">
        <f aca="true" t="shared" si="5" ref="F8:F15">A8*$F$6</f>
        <v>10</v>
      </c>
      <c r="G8" s="312">
        <f aca="true" t="shared" si="6" ref="G8:G15">A8*$G$6</f>
        <v>12</v>
      </c>
      <c r="H8" s="351">
        <f aca="true" t="shared" si="7" ref="H8:H15">A8*$H$6</f>
        <v>14</v>
      </c>
      <c r="I8" s="312">
        <f aca="true" t="shared" si="8" ref="I8:I15">A8*$I$6</f>
        <v>16</v>
      </c>
      <c r="J8" s="351">
        <f aca="true" t="shared" si="9" ref="J8:J15">A8*$J$6</f>
        <v>18</v>
      </c>
      <c r="K8" s="282"/>
      <c r="L8" s="352">
        <v>2</v>
      </c>
      <c r="M8" s="354">
        <f>$L$8*M6</f>
        <v>2</v>
      </c>
      <c r="N8" s="354">
        <f aca="true" t="shared" si="10" ref="N8:U8">$L$8*N6</f>
        <v>4</v>
      </c>
      <c r="O8" s="354">
        <f t="shared" si="10"/>
        <v>6</v>
      </c>
      <c r="P8" s="354">
        <f t="shared" si="10"/>
        <v>8</v>
      </c>
      <c r="Q8" s="354">
        <f t="shared" si="10"/>
        <v>10</v>
      </c>
      <c r="R8" s="354">
        <f t="shared" si="10"/>
        <v>12</v>
      </c>
      <c r="S8" s="354">
        <f t="shared" si="10"/>
        <v>14</v>
      </c>
      <c r="T8" s="354">
        <f t="shared" si="10"/>
        <v>16</v>
      </c>
      <c r="U8" s="354">
        <f t="shared" si="10"/>
        <v>18</v>
      </c>
    </row>
    <row r="9" spans="1:21" ht="12.75">
      <c r="A9" s="350">
        <v>3</v>
      </c>
      <c r="B9" s="351">
        <f t="shared" si="1"/>
        <v>3</v>
      </c>
      <c r="C9" s="312">
        <f t="shared" si="2"/>
        <v>6</v>
      </c>
      <c r="D9" s="351">
        <f t="shared" si="3"/>
        <v>9</v>
      </c>
      <c r="E9" s="312">
        <f t="shared" si="4"/>
        <v>12</v>
      </c>
      <c r="F9" s="351">
        <f t="shared" si="5"/>
        <v>15</v>
      </c>
      <c r="G9" s="312">
        <f t="shared" si="6"/>
        <v>18</v>
      </c>
      <c r="H9" s="351">
        <f t="shared" si="7"/>
        <v>21</v>
      </c>
      <c r="I9" s="312">
        <f t="shared" si="8"/>
        <v>24</v>
      </c>
      <c r="J9" s="351">
        <f t="shared" si="9"/>
        <v>27</v>
      </c>
      <c r="K9" s="282"/>
      <c r="L9" s="352">
        <v>3</v>
      </c>
      <c r="M9" s="353">
        <f>$L$9*M6</f>
        <v>3</v>
      </c>
      <c r="N9" s="353">
        <f aca="true" t="shared" si="11" ref="N9:U9">$L$9*N6</f>
        <v>6</v>
      </c>
      <c r="O9" s="353">
        <f t="shared" si="11"/>
        <v>9</v>
      </c>
      <c r="P9" s="353">
        <f t="shared" si="11"/>
        <v>12</v>
      </c>
      <c r="Q9" s="353">
        <f t="shared" si="11"/>
        <v>15</v>
      </c>
      <c r="R9" s="353">
        <f t="shared" si="11"/>
        <v>18</v>
      </c>
      <c r="S9" s="353">
        <f t="shared" si="11"/>
        <v>21</v>
      </c>
      <c r="T9" s="353">
        <f t="shared" si="11"/>
        <v>24</v>
      </c>
      <c r="U9" s="353">
        <f t="shared" si="11"/>
        <v>27</v>
      </c>
    </row>
    <row r="10" spans="1:21" ht="12.75">
      <c r="A10" s="350">
        <v>4</v>
      </c>
      <c r="B10" s="351">
        <f t="shared" si="1"/>
        <v>4</v>
      </c>
      <c r="C10" s="312">
        <f t="shared" si="2"/>
        <v>8</v>
      </c>
      <c r="D10" s="351">
        <f t="shared" si="3"/>
        <v>12</v>
      </c>
      <c r="E10" s="312">
        <f t="shared" si="4"/>
        <v>16</v>
      </c>
      <c r="F10" s="351">
        <f t="shared" si="5"/>
        <v>20</v>
      </c>
      <c r="G10" s="312">
        <f t="shared" si="6"/>
        <v>24</v>
      </c>
      <c r="H10" s="351">
        <f t="shared" si="7"/>
        <v>28</v>
      </c>
      <c r="I10" s="312">
        <f t="shared" si="8"/>
        <v>32</v>
      </c>
      <c r="J10" s="351">
        <f t="shared" si="9"/>
        <v>36</v>
      </c>
      <c r="K10" s="282"/>
      <c r="L10" s="352">
        <v>4</v>
      </c>
      <c r="M10" s="354">
        <f>$L$10*M6</f>
        <v>4</v>
      </c>
      <c r="N10" s="354">
        <f aca="true" t="shared" si="12" ref="N10:U10">$L$10*N6</f>
        <v>8</v>
      </c>
      <c r="O10" s="354">
        <f t="shared" si="12"/>
        <v>12</v>
      </c>
      <c r="P10" s="354">
        <f t="shared" si="12"/>
        <v>16</v>
      </c>
      <c r="Q10" s="354">
        <f t="shared" si="12"/>
        <v>20</v>
      </c>
      <c r="R10" s="354">
        <f t="shared" si="12"/>
        <v>24</v>
      </c>
      <c r="S10" s="354">
        <f t="shared" si="12"/>
        <v>28</v>
      </c>
      <c r="T10" s="354">
        <f t="shared" si="12"/>
        <v>32</v>
      </c>
      <c r="U10" s="354">
        <f t="shared" si="12"/>
        <v>36</v>
      </c>
    </row>
    <row r="11" spans="1:21" ht="12.75">
      <c r="A11" s="350">
        <v>5</v>
      </c>
      <c r="B11" s="351">
        <f t="shared" si="1"/>
        <v>5</v>
      </c>
      <c r="C11" s="312">
        <f t="shared" si="2"/>
        <v>10</v>
      </c>
      <c r="D11" s="351">
        <f t="shared" si="3"/>
        <v>15</v>
      </c>
      <c r="E11" s="312">
        <f t="shared" si="4"/>
        <v>20</v>
      </c>
      <c r="F11" s="351">
        <f t="shared" si="5"/>
        <v>25</v>
      </c>
      <c r="G11" s="312">
        <f t="shared" si="6"/>
        <v>30</v>
      </c>
      <c r="H11" s="351">
        <f t="shared" si="7"/>
        <v>35</v>
      </c>
      <c r="I11" s="312">
        <f t="shared" si="8"/>
        <v>40</v>
      </c>
      <c r="J11" s="351">
        <f t="shared" si="9"/>
        <v>45</v>
      </c>
      <c r="K11" s="282"/>
      <c r="L11" s="352">
        <v>5</v>
      </c>
      <c r="M11" s="353">
        <f>$L$11*B6</f>
        <v>5</v>
      </c>
      <c r="N11" s="353">
        <f aca="true" t="shared" si="13" ref="N11:U11">$L$11*C6</f>
        <v>10</v>
      </c>
      <c r="O11" s="353">
        <f t="shared" si="13"/>
        <v>15</v>
      </c>
      <c r="P11" s="353">
        <f t="shared" si="13"/>
        <v>20</v>
      </c>
      <c r="Q11" s="353">
        <f t="shared" si="13"/>
        <v>25</v>
      </c>
      <c r="R11" s="353">
        <f t="shared" si="13"/>
        <v>30</v>
      </c>
      <c r="S11" s="353">
        <f t="shared" si="13"/>
        <v>35</v>
      </c>
      <c r="T11" s="353">
        <f t="shared" si="13"/>
        <v>40</v>
      </c>
      <c r="U11" s="353">
        <f t="shared" si="13"/>
        <v>45</v>
      </c>
    </row>
    <row r="12" spans="1:21" ht="12.75">
      <c r="A12" s="350">
        <v>6</v>
      </c>
      <c r="B12" s="351">
        <f t="shared" si="1"/>
        <v>6</v>
      </c>
      <c r="C12" s="312">
        <f t="shared" si="2"/>
        <v>12</v>
      </c>
      <c r="D12" s="351">
        <f t="shared" si="3"/>
        <v>18</v>
      </c>
      <c r="E12" s="312">
        <f t="shared" si="4"/>
        <v>24</v>
      </c>
      <c r="F12" s="351">
        <f t="shared" si="5"/>
        <v>30</v>
      </c>
      <c r="G12" s="312">
        <f t="shared" si="6"/>
        <v>36</v>
      </c>
      <c r="H12" s="351">
        <f t="shared" si="7"/>
        <v>42</v>
      </c>
      <c r="I12" s="312">
        <f t="shared" si="8"/>
        <v>48</v>
      </c>
      <c r="J12" s="351">
        <f t="shared" si="9"/>
        <v>54</v>
      </c>
      <c r="K12" s="282"/>
      <c r="L12" s="352">
        <v>6</v>
      </c>
      <c r="M12" s="354">
        <f>$L$12*M6</f>
        <v>6</v>
      </c>
      <c r="N12" s="354">
        <f aca="true" t="shared" si="14" ref="N12:U12">$L$12*N6</f>
        <v>12</v>
      </c>
      <c r="O12" s="354">
        <f t="shared" si="14"/>
        <v>18</v>
      </c>
      <c r="P12" s="354">
        <f t="shared" si="14"/>
        <v>24</v>
      </c>
      <c r="Q12" s="354">
        <f t="shared" si="14"/>
        <v>30</v>
      </c>
      <c r="R12" s="354">
        <f t="shared" si="14"/>
        <v>36</v>
      </c>
      <c r="S12" s="354">
        <f t="shared" si="14"/>
        <v>42</v>
      </c>
      <c r="T12" s="354">
        <f t="shared" si="14"/>
        <v>48</v>
      </c>
      <c r="U12" s="354">
        <f t="shared" si="14"/>
        <v>54</v>
      </c>
    </row>
    <row r="13" spans="1:21" ht="12.75">
      <c r="A13" s="350">
        <v>7</v>
      </c>
      <c r="B13" s="351">
        <f t="shared" si="1"/>
        <v>7</v>
      </c>
      <c r="C13" s="312">
        <f t="shared" si="2"/>
        <v>14</v>
      </c>
      <c r="D13" s="351">
        <f t="shared" si="3"/>
        <v>21</v>
      </c>
      <c r="E13" s="312">
        <f t="shared" si="4"/>
        <v>28</v>
      </c>
      <c r="F13" s="351">
        <f t="shared" si="5"/>
        <v>35</v>
      </c>
      <c r="G13" s="312">
        <f t="shared" si="6"/>
        <v>42</v>
      </c>
      <c r="H13" s="351">
        <f t="shared" si="7"/>
        <v>49</v>
      </c>
      <c r="I13" s="312">
        <f t="shared" si="8"/>
        <v>56</v>
      </c>
      <c r="J13" s="351">
        <f t="shared" si="9"/>
        <v>63</v>
      </c>
      <c r="K13" s="282"/>
      <c r="L13" s="352">
        <v>7</v>
      </c>
      <c r="M13" s="353">
        <f>$L$13*M6</f>
        <v>7</v>
      </c>
      <c r="N13" s="353">
        <f aca="true" t="shared" si="15" ref="N13:U13">$L$13*N6</f>
        <v>14</v>
      </c>
      <c r="O13" s="353">
        <f t="shared" si="15"/>
        <v>21</v>
      </c>
      <c r="P13" s="353">
        <f t="shared" si="15"/>
        <v>28</v>
      </c>
      <c r="Q13" s="353">
        <f t="shared" si="15"/>
        <v>35</v>
      </c>
      <c r="R13" s="353">
        <f t="shared" si="15"/>
        <v>42</v>
      </c>
      <c r="S13" s="353">
        <f t="shared" si="15"/>
        <v>49</v>
      </c>
      <c r="T13" s="353">
        <f t="shared" si="15"/>
        <v>56</v>
      </c>
      <c r="U13" s="353">
        <f t="shared" si="15"/>
        <v>63</v>
      </c>
    </row>
    <row r="14" spans="1:21" ht="12.75">
      <c r="A14" s="350">
        <v>8</v>
      </c>
      <c r="B14" s="351">
        <f t="shared" si="1"/>
        <v>8</v>
      </c>
      <c r="C14" s="312">
        <f t="shared" si="2"/>
        <v>16</v>
      </c>
      <c r="D14" s="351">
        <f t="shared" si="3"/>
        <v>24</v>
      </c>
      <c r="E14" s="312">
        <f t="shared" si="4"/>
        <v>32</v>
      </c>
      <c r="F14" s="351">
        <f t="shared" si="5"/>
        <v>40</v>
      </c>
      <c r="G14" s="312">
        <f t="shared" si="6"/>
        <v>48</v>
      </c>
      <c r="H14" s="351">
        <f t="shared" si="7"/>
        <v>56</v>
      </c>
      <c r="I14" s="312">
        <f t="shared" si="8"/>
        <v>64</v>
      </c>
      <c r="J14" s="351">
        <f t="shared" si="9"/>
        <v>72</v>
      </c>
      <c r="K14" s="282"/>
      <c r="L14" s="352">
        <v>8</v>
      </c>
      <c r="M14" s="354">
        <f>$L$14*M6</f>
        <v>8</v>
      </c>
      <c r="N14" s="354">
        <f aca="true" t="shared" si="16" ref="N14:U14">$L$14*N6</f>
        <v>16</v>
      </c>
      <c r="O14" s="354">
        <f t="shared" si="16"/>
        <v>24</v>
      </c>
      <c r="P14" s="354">
        <f t="shared" si="16"/>
        <v>32</v>
      </c>
      <c r="Q14" s="354">
        <f t="shared" si="16"/>
        <v>40</v>
      </c>
      <c r="R14" s="354">
        <f t="shared" si="16"/>
        <v>48</v>
      </c>
      <c r="S14" s="354">
        <f t="shared" si="16"/>
        <v>56</v>
      </c>
      <c r="T14" s="354">
        <f t="shared" si="16"/>
        <v>64</v>
      </c>
      <c r="U14" s="354">
        <f t="shared" si="16"/>
        <v>72</v>
      </c>
    </row>
    <row r="15" spans="1:21" ht="13.5" thickBot="1">
      <c r="A15" s="350">
        <v>9</v>
      </c>
      <c r="B15" s="351">
        <f t="shared" si="1"/>
        <v>9</v>
      </c>
      <c r="C15" s="312">
        <f t="shared" si="2"/>
        <v>18</v>
      </c>
      <c r="D15" s="351">
        <f t="shared" si="3"/>
        <v>27</v>
      </c>
      <c r="E15" s="312">
        <f t="shared" si="4"/>
        <v>36</v>
      </c>
      <c r="F15" s="351">
        <f t="shared" si="5"/>
        <v>45</v>
      </c>
      <c r="G15" s="312">
        <f t="shared" si="6"/>
        <v>54</v>
      </c>
      <c r="H15" s="351">
        <f t="shared" si="7"/>
        <v>63</v>
      </c>
      <c r="I15" s="312">
        <f t="shared" si="8"/>
        <v>72</v>
      </c>
      <c r="J15" s="351">
        <f t="shared" si="9"/>
        <v>81</v>
      </c>
      <c r="K15" s="282"/>
      <c r="L15" s="355">
        <v>9</v>
      </c>
      <c r="M15" s="356">
        <f>$L$15*M6</f>
        <v>9</v>
      </c>
      <c r="N15" s="356">
        <f aca="true" t="shared" si="17" ref="N15:U15">$L$15*N6</f>
        <v>18</v>
      </c>
      <c r="O15" s="356">
        <f t="shared" si="17"/>
        <v>27</v>
      </c>
      <c r="P15" s="356">
        <f t="shared" si="17"/>
        <v>36</v>
      </c>
      <c r="Q15" s="356">
        <f t="shared" si="17"/>
        <v>45</v>
      </c>
      <c r="R15" s="356">
        <f t="shared" si="17"/>
        <v>54</v>
      </c>
      <c r="S15" s="356">
        <f t="shared" si="17"/>
        <v>63</v>
      </c>
      <c r="T15" s="356">
        <f t="shared" si="17"/>
        <v>72</v>
      </c>
      <c r="U15" s="356">
        <f t="shared" si="17"/>
        <v>81</v>
      </c>
    </row>
    <row r="16" spans="1:15" ht="13.5" thickTop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</row>
    <row r="17" spans="1:15" ht="15.75">
      <c r="A17" s="661" t="s">
        <v>561</v>
      </c>
      <c r="B17" s="662"/>
      <c r="C17" s="662"/>
      <c r="D17" s="357"/>
      <c r="E17" s="358"/>
      <c r="F17" s="282"/>
      <c r="G17" s="282"/>
      <c r="H17" s="282"/>
      <c r="I17" s="282"/>
      <c r="J17" s="282"/>
      <c r="K17" s="282"/>
      <c r="L17" s="661" t="s">
        <v>1285</v>
      </c>
      <c r="M17" s="662"/>
      <c r="N17" s="662"/>
      <c r="O17" s="282"/>
    </row>
    <row r="18" spans="2:13" ht="12.75">
      <c r="B18" t="s">
        <v>395</v>
      </c>
      <c r="D18" s="65"/>
      <c r="M18" t="s">
        <v>396</v>
      </c>
    </row>
    <row r="19" spans="1:21" ht="12.75">
      <c r="A19" s="129"/>
      <c r="B19" s="349">
        <v>1</v>
      </c>
      <c r="C19" s="349">
        <v>2</v>
      </c>
      <c r="D19" s="349">
        <v>3</v>
      </c>
      <c r="E19" s="349">
        <v>4</v>
      </c>
      <c r="F19" s="349">
        <v>5</v>
      </c>
      <c r="G19" s="349">
        <v>6</v>
      </c>
      <c r="H19" s="349">
        <v>7</v>
      </c>
      <c r="I19" s="349">
        <v>8</v>
      </c>
      <c r="J19" s="349">
        <v>9</v>
      </c>
      <c r="L19" s="158"/>
      <c r="M19" s="173">
        <v>1</v>
      </c>
      <c r="N19" s="173">
        <v>2</v>
      </c>
      <c r="O19" s="173">
        <v>3</v>
      </c>
      <c r="P19" s="173">
        <v>4</v>
      </c>
      <c r="Q19" s="173">
        <v>5</v>
      </c>
      <c r="R19" s="173">
        <v>6</v>
      </c>
      <c r="S19" s="173">
        <v>7</v>
      </c>
      <c r="T19" s="173">
        <v>8</v>
      </c>
      <c r="U19" s="173">
        <v>9</v>
      </c>
    </row>
    <row r="20" spans="1:21" ht="12.75">
      <c r="A20" s="347">
        <v>1</v>
      </c>
      <c r="B20" s="127">
        <v>1</v>
      </c>
      <c r="C20" s="127">
        <v>2</v>
      </c>
      <c r="D20" s="127">
        <v>3</v>
      </c>
      <c r="E20" s="127">
        <v>4</v>
      </c>
      <c r="F20" s="127">
        <v>5</v>
      </c>
      <c r="G20" s="127">
        <v>6</v>
      </c>
      <c r="H20" s="127">
        <v>7</v>
      </c>
      <c r="I20" s="127">
        <v>8</v>
      </c>
      <c r="J20" s="127">
        <v>9</v>
      </c>
      <c r="L20" s="247">
        <v>1</v>
      </c>
      <c r="M20" s="5">
        <v>1</v>
      </c>
      <c r="N20" s="56">
        <v>2</v>
      </c>
      <c r="O20" s="5">
        <v>3</v>
      </c>
      <c r="P20" s="56">
        <v>4</v>
      </c>
      <c r="Q20" s="5">
        <v>5</v>
      </c>
      <c r="R20" s="56">
        <v>6</v>
      </c>
      <c r="S20" s="5">
        <v>7</v>
      </c>
      <c r="T20" s="56">
        <v>8</v>
      </c>
      <c r="U20" s="5">
        <v>9</v>
      </c>
    </row>
    <row r="21" spans="1:21" ht="12.75">
      <c r="A21" s="348">
        <v>2</v>
      </c>
      <c r="B21" s="126">
        <v>2</v>
      </c>
      <c r="C21" s="126">
        <v>4</v>
      </c>
      <c r="D21" s="126">
        <v>6</v>
      </c>
      <c r="E21" s="126">
        <v>8</v>
      </c>
      <c r="F21" s="126">
        <v>10</v>
      </c>
      <c r="G21" s="126">
        <v>12</v>
      </c>
      <c r="H21" s="126">
        <v>14</v>
      </c>
      <c r="I21" s="126">
        <v>16</v>
      </c>
      <c r="J21" s="126">
        <v>18</v>
      </c>
      <c r="L21" s="247">
        <v>2</v>
      </c>
      <c r="M21" s="5">
        <v>2</v>
      </c>
      <c r="N21" s="56">
        <v>4</v>
      </c>
      <c r="O21" s="5">
        <v>6</v>
      </c>
      <c r="P21" s="56">
        <v>8</v>
      </c>
      <c r="Q21" s="5">
        <v>10</v>
      </c>
      <c r="R21" s="56">
        <v>12</v>
      </c>
      <c r="S21" s="5">
        <v>14</v>
      </c>
      <c r="T21" s="56">
        <v>16</v>
      </c>
      <c r="U21" s="5">
        <v>18</v>
      </c>
    </row>
    <row r="22" spans="1:21" ht="12.75">
      <c r="A22" s="347">
        <v>3</v>
      </c>
      <c r="B22" s="127">
        <v>3</v>
      </c>
      <c r="C22" s="127">
        <v>6</v>
      </c>
      <c r="D22" s="127">
        <v>9</v>
      </c>
      <c r="E22" s="127">
        <v>12</v>
      </c>
      <c r="F22" s="127">
        <v>15</v>
      </c>
      <c r="G22" s="127">
        <v>18</v>
      </c>
      <c r="H22" s="127">
        <v>21</v>
      </c>
      <c r="I22" s="127">
        <v>24</v>
      </c>
      <c r="J22" s="128">
        <v>27</v>
      </c>
      <c r="L22" s="247">
        <v>3</v>
      </c>
      <c r="M22" s="5">
        <v>3</v>
      </c>
      <c r="N22" s="56">
        <v>6</v>
      </c>
      <c r="O22" s="5">
        <v>9</v>
      </c>
      <c r="P22" s="56">
        <v>12</v>
      </c>
      <c r="Q22" s="5">
        <v>15</v>
      </c>
      <c r="R22" s="56">
        <v>18</v>
      </c>
      <c r="S22" s="5">
        <v>21</v>
      </c>
      <c r="T22" s="56">
        <v>24</v>
      </c>
      <c r="U22" s="5">
        <v>27</v>
      </c>
    </row>
    <row r="23" spans="1:21" ht="12.75">
      <c r="A23" s="348">
        <v>4</v>
      </c>
      <c r="B23" s="126">
        <v>4</v>
      </c>
      <c r="C23" s="126">
        <v>8</v>
      </c>
      <c r="D23" s="126">
        <v>12</v>
      </c>
      <c r="E23" s="126">
        <v>16</v>
      </c>
      <c r="F23" s="126">
        <v>20</v>
      </c>
      <c r="G23" s="126">
        <v>24</v>
      </c>
      <c r="H23" s="126">
        <v>28</v>
      </c>
      <c r="I23" s="126">
        <v>32</v>
      </c>
      <c r="J23" s="126">
        <v>36</v>
      </c>
      <c r="L23" s="247">
        <v>4</v>
      </c>
      <c r="M23" s="5">
        <v>4</v>
      </c>
      <c r="N23" s="56">
        <v>8</v>
      </c>
      <c r="O23" s="5">
        <v>12</v>
      </c>
      <c r="P23" s="56">
        <v>16</v>
      </c>
      <c r="Q23" s="5">
        <v>20</v>
      </c>
      <c r="R23" s="56">
        <v>24</v>
      </c>
      <c r="S23" s="5">
        <v>28</v>
      </c>
      <c r="T23" s="56">
        <v>32</v>
      </c>
      <c r="U23" s="5">
        <v>36</v>
      </c>
    </row>
    <row r="24" spans="1:21" ht="12.75">
      <c r="A24" s="347">
        <v>5</v>
      </c>
      <c r="B24" s="127">
        <v>5</v>
      </c>
      <c r="C24" s="127">
        <v>10</v>
      </c>
      <c r="D24" s="127">
        <v>15</v>
      </c>
      <c r="E24" s="127">
        <v>20</v>
      </c>
      <c r="F24" s="127">
        <v>25</v>
      </c>
      <c r="G24" s="127">
        <v>30</v>
      </c>
      <c r="H24" s="127">
        <v>35</v>
      </c>
      <c r="I24" s="127">
        <v>40</v>
      </c>
      <c r="J24" s="128">
        <v>45</v>
      </c>
      <c r="L24" s="247">
        <v>5</v>
      </c>
      <c r="M24" s="5">
        <v>5</v>
      </c>
      <c r="N24" s="56">
        <v>10</v>
      </c>
      <c r="O24" s="5">
        <v>15</v>
      </c>
      <c r="P24" s="56">
        <v>20</v>
      </c>
      <c r="Q24" s="5">
        <v>25</v>
      </c>
      <c r="R24" s="56">
        <v>30</v>
      </c>
      <c r="S24" s="5">
        <v>35</v>
      </c>
      <c r="T24" s="56">
        <v>40</v>
      </c>
      <c r="U24" s="5">
        <v>45</v>
      </c>
    </row>
    <row r="25" spans="1:21" ht="12.75">
      <c r="A25" s="348">
        <v>6</v>
      </c>
      <c r="B25" s="126">
        <v>6</v>
      </c>
      <c r="C25" s="126">
        <v>12</v>
      </c>
      <c r="D25" s="126">
        <v>18</v>
      </c>
      <c r="E25" s="126">
        <v>24</v>
      </c>
      <c r="F25" s="126">
        <v>30</v>
      </c>
      <c r="G25" s="126">
        <v>36</v>
      </c>
      <c r="H25" s="126">
        <v>42</v>
      </c>
      <c r="I25" s="126">
        <v>48</v>
      </c>
      <c r="J25" s="126">
        <v>54</v>
      </c>
      <c r="L25" s="247">
        <v>6</v>
      </c>
      <c r="M25" s="5">
        <v>6</v>
      </c>
      <c r="N25" s="56">
        <v>12</v>
      </c>
      <c r="O25" s="5">
        <v>18</v>
      </c>
      <c r="P25" s="56">
        <v>24</v>
      </c>
      <c r="Q25" s="5">
        <v>30</v>
      </c>
      <c r="R25" s="56">
        <v>36</v>
      </c>
      <c r="S25" s="5">
        <v>42</v>
      </c>
      <c r="T25" s="56">
        <v>48</v>
      </c>
      <c r="U25" s="5">
        <v>54</v>
      </c>
    </row>
    <row r="26" spans="1:21" ht="12.75">
      <c r="A26" s="347">
        <v>7</v>
      </c>
      <c r="B26" s="127">
        <v>7</v>
      </c>
      <c r="C26" s="127">
        <v>14</v>
      </c>
      <c r="D26" s="127">
        <v>21</v>
      </c>
      <c r="E26" s="127">
        <v>28</v>
      </c>
      <c r="F26" s="127">
        <v>35</v>
      </c>
      <c r="G26" s="127">
        <v>42</v>
      </c>
      <c r="H26" s="127">
        <v>49</v>
      </c>
      <c r="I26" s="127">
        <v>56</v>
      </c>
      <c r="J26" s="128">
        <v>63</v>
      </c>
      <c r="L26" s="247">
        <v>7</v>
      </c>
      <c r="M26" s="5">
        <v>7</v>
      </c>
      <c r="N26" s="56">
        <v>14</v>
      </c>
      <c r="O26" s="5">
        <v>21</v>
      </c>
      <c r="P26" s="56">
        <v>28</v>
      </c>
      <c r="Q26" s="5">
        <v>35</v>
      </c>
      <c r="R26" s="56">
        <v>42</v>
      </c>
      <c r="S26" s="5">
        <v>49</v>
      </c>
      <c r="T26" s="56">
        <v>56</v>
      </c>
      <c r="U26" s="5">
        <v>63</v>
      </c>
    </row>
    <row r="27" spans="1:21" ht="12.75">
      <c r="A27" s="348">
        <v>8</v>
      </c>
      <c r="B27" s="126">
        <v>8</v>
      </c>
      <c r="C27" s="126">
        <v>16</v>
      </c>
      <c r="D27" s="126">
        <v>24</v>
      </c>
      <c r="E27" s="126">
        <v>32</v>
      </c>
      <c r="F27" s="126">
        <v>40</v>
      </c>
      <c r="G27" s="126">
        <v>48</v>
      </c>
      <c r="H27" s="126">
        <v>56</v>
      </c>
      <c r="I27" s="126">
        <v>64</v>
      </c>
      <c r="J27" s="126">
        <v>72</v>
      </c>
      <c r="L27" s="247">
        <v>8</v>
      </c>
      <c r="M27" s="5">
        <v>8</v>
      </c>
      <c r="N27" s="56">
        <v>16</v>
      </c>
      <c r="O27" s="5">
        <v>24</v>
      </c>
      <c r="P27" s="56">
        <v>32</v>
      </c>
      <c r="Q27" s="5">
        <v>40</v>
      </c>
      <c r="R27" s="56">
        <v>48</v>
      </c>
      <c r="S27" s="5">
        <v>56</v>
      </c>
      <c r="T27" s="56">
        <v>64</v>
      </c>
      <c r="U27" s="5">
        <v>72</v>
      </c>
    </row>
    <row r="28" spans="1:21" ht="12.75">
      <c r="A28" s="347">
        <v>9</v>
      </c>
      <c r="B28" s="127">
        <v>9</v>
      </c>
      <c r="C28" s="127">
        <v>18</v>
      </c>
      <c r="D28" s="127">
        <v>27</v>
      </c>
      <c r="E28" s="127">
        <v>36</v>
      </c>
      <c r="F28" s="127">
        <v>45</v>
      </c>
      <c r="G28" s="127">
        <v>54</v>
      </c>
      <c r="H28" s="127">
        <v>63</v>
      </c>
      <c r="I28" s="127">
        <v>72</v>
      </c>
      <c r="J28" s="128">
        <v>81</v>
      </c>
      <c r="L28" s="247">
        <v>9</v>
      </c>
      <c r="M28" s="5">
        <v>9</v>
      </c>
      <c r="N28" s="56">
        <v>18</v>
      </c>
      <c r="O28" s="5">
        <v>27</v>
      </c>
      <c r="P28" s="56">
        <v>36</v>
      </c>
      <c r="Q28" s="5">
        <v>45</v>
      </c>
      <c r="R28" s="56">
        <v>54</v>
      </c>
      <c r="S28" s="5">
        <v>63</v>
      </c>
      <c r="T28" s="56">
        <v>72</v>
      </c>
      <c r="U28" s="5">
        <v>81</v>
      </c>
    </row>
    <row r="29" ht="12.75">
      <c r="E29" t="s">
        <v>12</v>
      </c>
    </row>
    <row r="31" ht="12.75">
      <c r="B31" s="1" t="s">
        <v>563</v>
      </c>
    </row>
    <row r="32" spans="1:2" ht="12.75">
      <c r="A32" s="158" t="s">
        <v>13</v>
      </c>
      <c r="B32" s="158"/>
    </row>
    <row r="33" spans="2:13" ht="12.75">
      <c r="B33" s="387">
        <v>1</v>
      </c>
      <c r="C33" s="17">
        <v>2</v>
      </c>
      <c r="D33" s="17">
        <v>3</v>
      </c>
      <c r="E33" s="17">
        <v>4</v>
      </c>
      <c r="F33" s="17">
        <v>5</v>
      </c>
      <c r="G33" s="17">
        <v>6</v>
      </c>
      <c r="H33" s="17">
        <v>7</v>
      </c>
      <c r="I33" s="17">
        <v>8</v>
      </c>
      <c r="J33" s="388">
        <v>9</v>
      </c>
      <c r="K33" s="158">
        <f>SUM(B33:J33)</f>
        <v>45</v>
      </c>
      <c r="M33" t="s">
        <v>17</v>
      </c>
    </row>
    <row r="34" spans="5:13" ht="12.75">
      <c r="E34" t="s">
        <v>566</v>
      </c>
      <c r="M34" s="158">
        <f>SUM(B33:J33)</f>
        <v>45</v>
      </c>
    </row>
    <row r="35" ht="12.75">
      <c r="B35" s="390">
        <v>2</v>
      </c>
    </row>
    <row r="36" spans="2:17" ht="12.75">
      <c r="B36" s="93">
        <v>4</v>
      </c>
      <c r="E36" s="11"/>
      <c r="F36" s="11"/>
      <c r="G36" s="11"/>
      <c r="H36" s="11"/>
      <c r="I36" s="11"/>
      <c r="J36" s="11"/>
      <c r="K36" s="2">
        <v>7</v>
      </c>
      <c r="L36" s="544" t="s">
        <v>14</v>
      </c>
      <c r="M36" s="386"/>
      <c r="N36" s="386"/>
      <c r="O36" s="11"/>
      <c r="P36" s="11"/>
      <c r="Q36" s="11"/>
    </row>
    <row r="37" spans="2:17" ht="12.75">
      <c r="B37" s="93">
        <v>6</v>
      </c>
      <c r="E37" s="11"/>
      <c r="F37" s="11"/>
      <c r="G37" s="11"/>
      <c r="H37" s="11"/>
      <c r="I37" s="11"/>
      <c r="J37" s="2">
        <v>6</v>
      </c>
      <c r="K37" s="11"/>
      <c r="L37" s="2">
        <v>8</v>
      </c>
      <c r="M37" s="11"/>
      <c r="N37" s="11"/>
      <c r="O37" s="11"/>
      <c r="P37" s="11"/>
      <c r="Q37" s="11"/>
    </row>
    <row r="38" spans="2:17" ht="12.75">
      <c r="B38" s="93">
        <v>8</v>
      </c>
      <c r="E38" s="11"/>
      <c r="F38" s="11"/>
      <c r="G38" s="11"/>
      <c r="H38" s="11"/>
      <c r="I38" s="2">
        <v>5</v>
      </c>
      <c r="J38" s="11"/>
      <c r="K38" s="11"/>
      <c r="L38" s="11"/>
      <c r="M38" s="2">
        <v>9</v>
      </c>
      <c r="N38" s="11"/>
      <c r="O38" s="11"/>
      <c r="P38" s="11"/>
      <c r="Q38" s="11" t="s">
        <v>18</v>
      </c>
    </row>
    <row r="39" spans="2:18" ht="12.75">
      <c r="B39" s="93">
        <v>10</v>
      </c>
      <c r="E39" s="11"/>
      <c r="F39" s="11"/>
      <c r="G39" s="11"/>
      <c r="H39" s="2">
        <v>4</v>
      </c>
      <c r="I39" s="11"/>
      <c r="J39" s="11"/>
      <c r="K39" s="11"/>
      <c r="L39" s="11"/>
      <c r="M39" s="11"/>
      <c r="N39" s="2">
        <v>10</v>
      </c>
      <c r="O39" s="11"/>
      <c r="P39" s="11"/>
      <c r="Q39" s="11"/>
      <c r="R39" s="158">
        <v>312</v>
      </c>
    </row>
    <row r="40" spans="2:17" ht="12.75">
      <c r="B40" s="93">
        <v>12</v>
      </c>
      <c r="E40" s="11"/>
      <c r="F40" s="11"/>
      <c r="G40" s="2">
        <v>3</v>
      </c>
      <c r="H40" s="11"/>
      <c r="I40" s="11"/>
      <c r="J40" s="11"/>
      <c r="K40" s="11"/>
      <c r="L40" s="11"/>
      <c r="M40" s="11"/>
      <c r="N40" s="11"/>
      <c r="O40" s="2">
        <v>11</v>
      </c>
      <c r="P40" s="11"/>
      <c r="Q40" s="11"/>
    </row>
    <row r="41" spans="2:17" ht="12.75">
      <c r="B41" s="93">
        <v>14</v>
      </c>
      <c r="E41" s="11"/>
      <c r="F41" s="2">
        <v>2</v>
      </c>
      <c r="G41" s="11"/>
      <c r="H41" s="11"/>
      <c r="I41" s="11"/>
      <c r="J41" s="11"/>
      <c r="K41" s="11" t="s">
        <v>16</v>
      </c>
      <c r="L41" s="11"/>
      <c r="M41" s="11"/>
      <c r="N41" s="11"/>
      <c r="O41" s="11"/>
      <c r="P41" s="2">
        <v>12</v>
      </c>
      <c r="Q41" s="11"/>
    </row>
    <row r="42" spans="2:17" ht="12.75">
      <c r="B42" s="93">
        <v>16</v>
      </c>
      <c r="E42" s="2">
        <v>1</v>
      </c>
      <c r="F42" s="11"/>
      <c r="G42" s="11"/>
      <c r="H42" s="11"/>
      <c r="I42" s="11"/>
      <c r="J42" s="11"/>
      <c r="K42" s="386">
        <f>SUM(Q42,P43,O44,N45,M46,L47,K48,J47,I46,H45,G44,F43,E42,F41,G40,H39,I38,J37,K36,L37,M38,N39,O40,P41)</f>
        <v>312</v>
      </c>
      <c r="L42" s="11"/>
      <c r="M42" s="11"/>
      <c r="N42" s="11"/>
      <c r="O42" s="11"/>
      <c r="P42" s="11"/>
      <c r="Q42" s="2">
        <v>14</v>
      </c>
    </row>
    <row r="43" spans="2:17" ht="12.75">
      <c r="B43" s="389">
        <v>18</v>
      </c>
      <c r="E43" s="11"/>
      <c r="F43" s="2">
        <v>25</v>
      </c>
      <c r="G43" s="11"/>
      <c r="H43" s="11"/>
      <c r="I43" s="11"/>
      <c r="J43" s="11"/>
      <c r="K43" s="11" t="s">
        <v>564</v>
      </c>
      <c r="L43" s="11"/>
      <c r="M43" s="11"/>
      <c r="N43" s="11"/>
      <c r="O43" s="11"/>
      <c r="P43" s="2">
        <v>15</v>
      </c>
      <c r="Q43" s="11"/>
    </row>
    <row r="44" spans="2:17" ht="12.75">
      <c r="B44" s="158">
        <f>SUM(B35:B43)</f>
        <v>90</v>
      </c>
      <c r="E44" s="11"/>
      <c r="F44" s="11"/>
      <c r="G44" s="2">
        <v>24</v>
      </c>
      <c r="H44" s="11"/>
      <c r="I44" s="11"/>
      <c r="J44" s="11"/>
      <c r="K44" s="11" t="s">
        <v>565</v>
      </c>
      <c r="L44" s="11"/>
      <c r="M44" s="11"/>
      <c r="N44" s="11"/>
      <c r="O44" s="2">
        <v>16</v>
      </c>
      <c r="P44" s="11"/>
      <c r="Q44" s="11"/>
    </row>
    <row r="45" spans="1:17" ht="12.75">
      <c r="A45" t="s">
        <v>567</v>
      </c>
      <c r="E45" s="11"/>
      <c r="F45" s="11"/>
      <c r="G45" s="11"/>
      <c r="H45" s="2">
        <v>23</v>
      </c>
      <c r="I45" s="11"/>
      <c r="J45" s="11"/>
      <c r="K45" s="11"/>
      <c r="L45" s="11"/>
      <c r="M45" s="11"/>
      <c r="N45" s="2">
        <v>17</v>
      </c>
      <c r="O45" s="11"/>
      <c r="P45" s="11"/>
      <c r="Q45" s="11"/>
    </row>
    <row r="46" spans="1:17" ht="12.75">
      <c r="A46" t="s">
        <v>17</v>
      </c>
      <c r="C46" s="158">
        <f>SUM(B35:B43)</f>
        <v>90</v>
      </c>
      <c r="E46" s="11"/>
      <c r="F46" s="11"/>
      <c r="G46" s="11"/>
      <c r="H46" s="11"/>
      <c r="I46" s="2">
        <v>22</v>
      </c>
      <c r="J46" s="11"/>
      <c r="K46" s="11"/>
      <c r="L46" s="11"/>
      <c r="M46" s="2">
        <v>18</v>
      </c>
      <c r="N46" s="11"/>
      <c r="O46" s="11"/>
      <c r="P46" s="11"/>
      <c r="Q46" s="11"/>
    </row>
    <row r="47" spans="5:17" ht="12.75">
      <c r="E47" s="11"/>
      <c r="F47" s="11"/>
      <c r="G47" s="11"/>
      <c r="H47" s="11"/>
      <c r="I47" s="11"/>
      <c r="J47" s="2">
        <v>21</v>
      </c>
      <c r="K47" s="11"/>
      <c r="L47" s="2">
        <v>19</v>
      </c>
      <c r="M47" s="11"/>
      <c r="N47" s="11"/>
      <c r="O47" s="11"/>
      <c r="P47" s="11"/>
      <c r="Q47" s="11"/>
    </row>
    <row r="48" spans="5:17" ht="12.75">
      <c r="E48" s="11"/>
      <c r="F48" s="2">
        <v>14</v>
      </c>
      <c r="G48" s="11"/>
      <c r="H48" s="11"/>
      <c r="I48" s="11"/>
      <c r="J48" s="11"/>
      <c r="K48" s="2">
        <v>20</v>
      </c>
      <c r="L48" s="11"/>
      <c r="M48" s="11"/>
      <c r="N48" s="11"/>
      <c r="O48" s="11"/>
      <c r="P48" s="11"/>
      <c r="Q48" s="11"/>
    </row>
    <row r="49" spans="5:17" ht="12.75">
      <c r="E49" s="2">
        <v>15</v>
      </c>
      <c r="F49" s="11"/>
      <c r="G49" s="2">
        <v>13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4:15" ht="12.75">
      <c r="D50" s="5">
        <v>16</v>
      </c>
      <c r="H50" s="5">
        <v>12</v>
      </c>
      <c r="K50" s="158" t="s">
        <v>15</v>
      </c>
      <c r="L50" s="158"/>
      <c r="M50" s="158"/>
      <c r="N50" s="158"/>
      <c r="O50" s="158"/>
    </row>
    <row r="51" spans="3:9" ht="12.75">
      <c r="C51" s="2">
        <v>17</v>
      </c>
      <c r="D51" s="17">
        <v>21</v>
      </c>
      <c r="E51" s="17">
        <v>22</v>
      </c>
      <c r="F51" s="17">
        <v>23</v>
      </c>
      <c r="G51" s="17">
        <v>24</v>
      </c>
      <c r="H51" s="17">
        <v>25</v>
      </c>
      <c r="I51" s="2">
        <v>11</v>
      </c>
    </row>
    <row r="52" spans="3:21" ht="12.75">
      <c r="C52" s="546">
        <v>18</v>
      </c>
      <c r="E52" t="s">
        <v>568</v>
      </c>
      <c r="I52" s="546">
        <v>10</v>
      </c>
      <c r="L52" s="11"/>
      <c r="M52" s="2">
        <v>2</v>
      </c>
      <c r="N52" s="11"/>
      <c r="O52" s="2">
        <v>4</v>
      </c>
      <c r="P52" s="11"/>
      <c r="Q52" s="2">
        <v>6</v>
      </c>
      <c r="R52" s="11"/>
      <c r="S52" s="2">
        <v>8</v>
      </c>
      <c r="T52" s="11"/>
      <c r="U52" s="158">
        <f>SUM(L52:T53)</f>
        <v>45</v>
      </c>
    </row>
    <row r="53" spans="3:20" ht="12.75">
      <c r="C53" s="546">
        <v>19</v>
      </c>
      <c r="F53" s="158">
        <f>SUM(C55:I55,C51:I51,C52:C54,I52:I54,H50,G49,F48,E49,D50)</f>
        <v>325</v>
      </c>
      <c r="I53" s="546">
        <v>9</v>
      </c>
      <c r="L53" s="2">
        <v>1</v>
      </c>
      <c r="M53" s="11"/>
      <c r="N53" s="2">
        <v>3</v>
      </c>
      <c r="O53" s="11"/>
      <c r="P53" s="2">
        <v>5</v>
      </c>
      <c r="Q53" s="11"/>
      <c r="R53" s="2">
        <v>7</v>
      </c>
      <c r="S53" s="11"/>
      <c r="T53" s="2">
        <v>9</v>
      </c>
    </row>
    <row r="54" spans="3:14" ht="12.75">
      <c r="C54" s="546">
        <v>20</v>
      </c>
      <c r="I54" s="546">
        <v>8</v>
      </c>
      <c r="N54" t="s">
        <v>569</v>
      </c>
    </row>
    <row r="55" spans="3:9" ht="12.75">
      <c r="C55" s="2">
        <v>1</v>
      </c>
      <c r="D55" s="545">
        <v>2</v>
      </c>
      <c r="E55" s="545">
        <v>3</v>
      </c>
      <c r="F55" s="545">
        <v>4</v>
      </c>
      <c r="G55" s="545">
        <v>5</v>
      </c>
      <c r="H55" s="545">
        <v>6</v>
      </c>
      <c r="I55" s="2">
        <v>7</v>
      </c>
    </row>
  </sheetData>
  <mergeCells count="4">
    <mergeCell ref="L17:N17"/>
    <mergeCell ref="A3:D3"/>
    <mergeCell ref="A17:C17"/>
    <mergeCell ref="L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&amp;R&amp;"Arial Black,обычный"Образец 2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1"/>
  <dimension ref="A1:I49"/>
  <sheetViews>
    <sheetView workbookViewId="0" topLeftCell="A1">
      <selection activeCell="A1" sqref="A1"/>
    </sheetView>
  </sheetViews>
  <sheetFormatPr defaultColWidth="9.00390625" defaultRowHeight="12.75"/>
  <sheetData>
    <row r="1" ht="12.75">
      <c r="H1" s="1" t="s">
        <v>781</v>
      </c>
    </row>
    <row r="2" spans="2:9" ht="12.75">
      <c r="B2" s="821" t="s">
        <v>1012</v>
      </c>
      <c r="C2" s="818"/>
      <c r="D2" s="818"/>
      <c r="E2" s="818"/>
      <c r="F2" s="818"/>
      <c r="G2" s="818"/>
      <c r="H2" s="818"/>
      <c r="I2" s="818"/>
    </row>
    <row r="3" spans="2:9" ht="12.75">
      <c r="B3" s="818"/>
      <c r="C3" s="818"/>
      <c r="D3" s="818"/>
      <c r="E3" s="818"/>
      <c r="F3" s="818"/>
      <c r="G3" s="818"/>
      <c r="H3" s="818"/>
      <c r="I3" s="818"/>
    </row>
    <row r="4" spans="2:9" ht="12.75">
      <c r="B4" s="818"/>
      <c r="C4" s="818"/>
      <c r="D4" s="818"/>
      <c r="E4" s="818"/>
      <c r="F4" s="818"/>
      <c r="G4" s="818"/>
      <c r="H4" s="818"/>
      <c r="I4" s="818"/>
    </row>
    <row r="5" spans="2:9" ht="27.75" customHeight="1">
      <c r="B5" s="818"/>
      <c r="C5" s="818"/>
      <c r="D5" s="818"/>
      <c r="E5" s="818"/>
      <c r="F5" s="818"/>
      <c r="G5" s="818"/>
      <c r="H5" s="818"/>
      <c r="I5" s="818"/>
    </row>
    <row r="6" spans="2:9" ht="27.75" customHeight="1">
      <c r="B6" s="561"/>
      <c r="C6" s="561"/>
      <c r="D6" s="561"/>
      <c r="E6" s="561"/>
      <c r="F6" s="561"/>
      <c r="G6" s="561"/>
      <c r="H6" s="561"/>
      <c r="I6" s="561"/>
    </row>
    <row r="7" spans="1:2" ht="15.75">
      <c r="A7" s="822" t="s">
        <v>1015</v>
      </c>
      <c r="B7" s="823"/>
    </row>
    <row r="8" spans="1:6" ht="12.75">
      <c r="A8" s="282"/>
      <c r="B8" s="282" t="s">
        <v>1013</v>
      </c>
      <c r="F8" t="s">
        <v>1014</v>
      </c>
    </row>
    <row r="9" spans="1:2" ht="12.75">
      <c r="A9" s="282"/>
      <c r="B9" s="282"/>
    </row>
    <row r="10" spans="1:2" ht="12.75">
      <c r="A10" s="282"/>
      <c r="B10" s="282"/>
    </row>
    <row r="11" spans="1:2" ht="12.75">
      <c r="A11" s="282"/>
      <c r="B11" s="282" t="s">
        <v>1203</v>
      </c>
    </row>
    <row r="12" spans="1:2" ht="12.75">
      <c r="A12" s="282"/>
      <c r="B12" s="282"/>
    </row>
    <row r="13" spans="1:2" ht="12.75">
      <c r="A13" s="282"/>
      <c r="B13" s="282"/>
    </row>
    <row r="14" spans="1:2" ht="12.75">
      <c r="A14" s="282"/>
      <c r="B14" s="282"/>
    </row>
    <row r="15" spans="1:2" ht="15.75">
      <c r="A15" s="822" t="s">
        <v>549</v>
      </c>
      <c r="B15" s="823"/>
    </row>
    <row r="16" ht="13.5" thickBot="1"/>
    <row r="17" spans="1:8" ht="19.5" thickBot="1">
      <c r="A17" s="383" t="s">
        <v>550</v>
      </c>
      <c r="B17" s="384"/>
      <c r="C17" s="385"/>
      <c r="D17" s="824" t="s">
        <v>551</v>
      </c>
      <c r="E17" s="824"/>
      <c r="F17" s="824"/>
      <c r="G17" s="824"/>
      <c r="H17" s="824"/>
    </row>
    <row r="18" spans="1:8" ht="12.75">
      <c r="A18" t="s">
        <v>1210</v>
      </c>
      <c r="B18" t="s">
        <v>552</v>
      </c>
      <c r="D18" s="824"/>
      <c r="E18" s="824"/>
      <c r="F18" s="824"/>
      <c r="G18" s="824"/>
      <c r="H18" s="824"/>
    </row>
    <row r="19" spans="1:8" ht="12.75">
      <c r="A19">
        <v>-3</v>
      </c>
      <c r="B19">
        <f>A19*A19-4</f>
        <v>5</v>
      </c>
      <c r="D19" s="825"/>
      <c r="E19" s="825"/>
      <c r="F19" s="825"/>
      <c r="G19" s="825"/>
      <c r="H19" s="825"/>
    </row>
    <row r="20" spans="1:2" ht="12.75">
      <c r="A20">
        <v>-2.8</v>
      </c>
      <c r="B20">
        <f aca="true" t="shared" si="0" ref="B20:B49">A20*A20-4</f>
        <v>3.839999999999999</v>
      </c>
    </row>
    <row r="21" spans="1:2" ht="12.75">
      <c r="A21">
        <v>-2.6</v>
      </c>
      <c r="B21">
        <f t="shared" si="0"/>
        <v>2.7600000000000007</v>
      </c>
    </row>
    <row r="22" spans="1:2" ht="12.75">
      <c r="A22">
        <v>-2.4</v>
      </c>
      <c r="B22">
        <f t="shared" si="0"/>
        <v>1.7599999999999998</v>
      </c>
    </row>
    <row r="23" spans="1:2" ht="12.75">
      <c r="A23">
        <v>-2.2</v>
      </c>
      <c r="B23">
        <f t="shared" si="0"/>
        <v>0.8400000000000007</v>
      </c>
    </row>
    <row r="24" spans="1:2" ht="12.75">
      <c r="A24">
        <v>-2</v>
      </c>
      <c r="B24">
        <f t="shared" si="0"/>
        <v>0</v>
      </c>
    </row>
    <row r="25" spans="1:2" ht="12.75">
      <c r="A25">
        <v>-1.8</v>
      </c>
      <c r="B25">
        <f t="shared" si="0"/>
        <v>-0.7599999999999998</v>
      </c>
    </row>
    <row r="26" spans="1:2" ht="12.75">
      <c r="A26">
        <v>-1.6</v>
      </c>
      <c r="B26">
        <f t="shared" si="0"/>
        <v>-1.4399999999999995</v>
      </c>
    </row>
    <row r="27" spans="1:2" ht="12.75">
      <c r="A27">
        <v>-1.4</v>
      </c>
      <c r="B27">
        <f t="shared" si="0"/>
        <v>-2.04</v>
      </c>
    </row>
    <row r="28" spans="1:2" ht="12.75">
      <c r="A28">
        <v>-1.2</v>
      </c>
      <c r="B28">
        <f t="shared" si="0"/>
        <v>-2.56</v>
      </c>
    </row>
    <row r="29" spans="1:2" ht="12.75">
      <c r="A29">
        <v>-1</v>
      </c>
      <c r="B29">
        <f t="shared" si="0"/>
        <v>-3</v>
      </c>
    </row>
    <row r="30" spans="1:2" ht="12.75">
      <c r="A30">
        <v>-0.8</v>
      </c>
      <c r="B30">
        <f t="shared" si="0"/>
        <v>-3.36</v>
      </c>
    </row>
    <row r="31" spans="1:2" ht="12.75">
      <c r="A31">
        <v>-0.6</v>
      </c>
      <c r="B31">
        <f t="shared" si="0"/>
        <v>-3.64</v>
      </c>
    </row>
    <row r="32" spans="1:2" ht="12.75">
      <c r="A32">
        <v>-0.4</v>
      </c>
      <c r="B32">
        <f t="shared" si="0"/>
        <v>-3.84</v>
      </c>
    </row>
    <row r="33" spans="1:2" ht="12.75">
      <c r="A33">
        <v>-0.2</v>
      </c>
      <c r="B33">
        <f t="shared" si="0"/>
        <v>-3.96</v>
      </c>
    </row>
    <row r="34" spans="1:2" ht="12.75">
      <c r="A34">
        <v>0</v>
      </c>
      <c r="B34">
        <f t="shared" si="0"/>
        <v>-4</v>
      </c>
    </row>
    <row r="35" spans="1:2" ht="12.75">
      <c r="A35">
        <v>0.2</v>
      </c>
      <c r="B35">
        <f t="shared" si="0"/>
        <v>-3.96</v>
      </c>
    </row>
    <row r="36" spans="1:2" ht="12.75">
      <c r="A36">
        <v>0.4</v>
      </c>
      <c r="B36">
        <f t="shared" si="0"/>
        <v>-3.84</v>
      </c>
    </row>
    <row r="37" spans="1:2" ht="12.75">
      <c r="A37">
        <v>0.6</v>
      </c>
      <c r="B37">
        <f t="shared" si="0"/>
        <v>-3.64</v>
      </c>
    </row>
    <row r="38" spans="1:2" ht="12.75">
      <c r="A38">
        <v>0.8</v>
      </c>
      <c r="B38">
        <f t="shared" si="0"/>
        <v>-3.36</v>
      </c>
    </row>
    <row r="39" spans="1:2" ht="12.75">
      <c r="A39">
        <v>1</v>
      </c>
      <c r="B39">
        <f t="shared" si="0"/>
        <v>-3</v>
      </c>
    </row>
    <row r="40" spans="1:2" ht="12.75">
      <c r="A40">
        <v>1.2</v>
      </c>
      <c r="B40">
        <f t="shared" si="0"/>
        <v>-2.56</v>
      </c>
    </row>
    <row r="41" spans="1:2" ht="12.75">
      <c r="A41">
        <v>1.4</v>
      </c>
      <c r="B41">
        <f t="shared" si="0"/>
        <v>-2.04</v>
      </c>
    </row>
    <row r="42" spans="1:2" ht="12.75">
      <c r="A42">
        <v>1.6</v>
      </c>
      <c r="B42">
        <f t="shared" si="0"/>
        <v>-1.4399999999999995</v>
      </c>
    </row>
    <row r="43" spans="1:2" ht="12.75">
      <c r="A43">
        <v>1.8</v>
      </c>
      <c r="B43">
        <f t="shared" si="0"/>
        <v>-0.7599999999999998</v>
      </c>
    </row>
    <row r="44" spans="1:2" ht="12.75">
      <c r="A44">
        <v>2</v>
      </c>
      <c r="B44">
        <f t="shared" si="0"/>
        <v>0</v>
      </c>
    </row>
    <row r="45" spans="1:2" ht="12.75">
      <c r="A45">
        <v>2.2</v>
      </c>
      <c r="B45">
        <f t="shared" si="0"/>
        <v>0.8400000000000007</v>
      </c>
    </row>
    <row r="46" spans="1:2" ht="12.75">
      <c r="A46">
        <v>2.4</v>
      </c>
      <c r="B46">
        <f t="shared" si="0"/>
        <v>1.7599999999999998</v>
      </c>
    </row>
    <row r="47" spans="1:2" ht="12.75">
      <c r="A47">
        <v>2.6</v>
      </c>
      <c r="B47">
        <f t="shared" si="0"/>
        <v>2.7600000000000007</v>
      </c>
    </row>
    <row r="48" spans="1:2" ht="12.75">
      <c r="A48">
        <v>2.80000000000001</v>
      </c>
      <c r="B48">
        <f t="shared" si="0"/>
        <v>3.840000000000056</v>
      </c>
    </row>
    <row r="49" spans="1:2" ht="12.75">
      <c r="A49">
        <v>3.00000000000001</v>
      </c>
      <c r="B49">
        <f t="shared" si="0"/>
        <v>5.00000000000006</v>
      </c>
    </row>
  </sheetData>
  <mergeCells count="4">
    <mergeCell ref="B2:I5"/>
    <mergeCell ref="A7:B7"/>
    <mergeCell ref="A15:B15"/>
    <mergeCell ref="D17:H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209"/>
  <sheetViews>
    <sheetView workbookViewId="0" topLeftCell="A10">
      <selection activeCell="J10" sqref="J10:J41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7.75390625" style="0" customWidth="1"/>
    <col min="4" max="4" width="8.125" style="0" customWidth="1"/>
    <col min="5" max="5" width="7.375" style="0" customWidth="1"/>
    <col min="6" max="6" width="8.125" style="0" customWidth="1"/>
    <col min="7" max="7" width="8.75390625" style="0" customWidth="1"/>
    <col min="8" max="8" width="8.375" style="0" customWidth="1"/>
    <col min="9" max="9" width="7.125" style="0" customWidth="1"/>
    <col min="10" max="10" width="10.375" style="0" customWidth="1"/>
    <col min="13" max="13" width="9.75390625" style="0" customWidth="1"/>
    <col min="15" max="15" width="6.875" style="0" customWidth="1"/>
    <col min="16" max="16" width="7.125" style="0" customWidth="1"/>
    <col min="17" max="17" width="4.00390625" style="0" customWidth="1"/>
  </cols>
  <sheetData>
    <row r="1" spans="1:7" ht="15.75">
      <c r="A1" s="663" t="s">
        <v>1528</v>
      </c>
      <c r="C1" s="165" t="s">
        <v>783</v>
      </c>
      <c r="D1" s="158"/>
      <c r="E1" s="158"/>
      <c r="F1" s="158"/>
      <c r="G1" s="158"/>
    </row>
    <row r="2" spans="1:15" ht="12.75">
      <c r="A2" s="663"/>
      <c r="B2" t="s">
        <v>24</v>
      </c>
      <c r="K2" s="160" t="s">
        <v>827</v>
      </c>
      <c r="L2" s="166"/>
      <c r="M2" s="166"/>
      <c r="N2" s="167"/>
      <c r="O2" t="s">
        <v>1529</v>
      </c>
    </row>
    <row r="3" spans="1:15" ht="12.75">
      <c r="A3" s="663"/>
      <c r="B3" t="s">
        <v>25</v>
      </c>
      <c r="K3" s="168" t="s">
        <v>828</v>
      </c>
      <c r="L3" s="22"/>
      <c r="M3" s="22" t="s">
        <v>20</v>
      </c>
      <c r="N3" s="23"/>
      <c r="O3">
        <v>567</v>
      </c>
    </row>
    <row r="4" spans="1:15" ht="12.75">
      <c r="A4" s="663"/>
      <c r="B4" t="s">
        <v>833</v>
      </c>
      <c r="K4" s="168" t="s">
        <v>829</v>
      </c>
      <c r="L4" s="22"/>
      <c r="M4" s="22" t="s">
        <v>21</v>
      </c>
      <c r="N4" s="23"/>
      <c r="O4" s="10" t="s">
        <v>22</v>
      </c>
    </row>
    <row r="5" spans="1:15" ht="12.75">
      <c r="A5" s="663"/>
      <c r="B5" t="s">
        <v>26</v>
      </c>
      <c r="K5" s="169" t="s">
        <v>830</v>
      </c>
      <c r="L5" s="29"/>
      <c r="M5" s="29" t="s">
        <v>831</v>
      </c>
      <c r="N5" s="30"/>
      <c r="O5" t="s">
        <v>23</v>
      </c>
    </row>
    <row r="6" spans="15:16" ht="12.75">
      <c r="O6" s="665" t="s">
        <v>836</v>
      </c>
      <c r="P6" s="665"/>
    </row>
    <row r="7" spans="2:16" ht="12.75">
      <c r="B7" s="29" t="s">
        <v>832</v>
      </c>
      <c r="C7" s="667" t="s">
        <v>27</v>
      </c>
      <c r="D7" s="667"/>
      <c r="E7" s="667"/>
      <c r="F7" s="668" t="s">
        <v>28</v>
      </c>
      <c r="G7" s="667"/>
      <c r="H7" s="667"/>
      <c r="I7" s="667"/>
      <c r="J7" s="667"/>
      <c r="K7" s="66" t="s">
        <v>797</v>
      </c>
      <c r="L7" s="29"/>
      <c r="M7" s="547" t="s">
        <v>29</v>
      </c>
      <c r="N7" s="548"/>
      <c r="O7" s="548"/>
      <c r="P7" s="548"/>
    </row>
    <row r="8" spans="2:16" s="556" customFormat="1" ht="12">
      <c r="B8" s="613" t="s">
        <v>1539</v>
      </c>
      <c r="C8" s="614" t="s">
        <v>784</v>
      </c>
      <c r="D8" s="614" t="s">
        <v>785</v>
      </c>
      <c r="E8" s="614" t="s">
        <v>786</v>
      </c>
      <c r="F8" s="615" t="s">
        <v>787</v>
      </c>
      <c r="G8" s="614" t="s">
        <v>1473</v>
      </c>
      <c r="H8" s="614" t="s">
        <v>1527</v>
      </c>
      <c r="I8" s="614" t="s">
        <v>793</v>
      </c>
      <c r="J8" s="614" t="s">
        <v>796</v>
      </c>
      <c r="K8" s="615" t="s">
        <v>803</v>
      </c>
      <c r="L8" s="614" t="s">
        <v>804</v>
      </c>
      <c r="M8" s="615" t="s">
        <v>826</v>
      </c>
      <c r="N8" s="614" t="s">
        <v>834</v>
      </c>
      <c r="O8" s="614" t="s">
        <v>794</v>
      </c>
      <c r="P8" s="614" t="s">
        <v>795</v>
      </c>
    </row>
    <row r="9" spans="2:16" s="556" customFormat="1" ht="16.5" customHeight="1">
      <c r="B9" s="616" t="s">
        <v>789</v>
      </c>
      <c r="C9" s="617" t="s">
        <v>790</v>
      </c>
      <c r="D9" s="617" t="s">
        <v>788</v>
      </c>
      <c r="E9" s="618" t="s">
        <v>1525</v>
      </c>
      <c r="F9" s="619" t="s">
        <v>1526</v>
      </c>
      <c r="G9" s="618" t="s">
        <v>1538</v>
      </c>
      <c r="H9" s="618" t="s">
        <v>791</v>
      </c>
      <c r="I9" s="620" t="s">
        <v>792</v>
      </c>
      <c r="J9" s="620" t="s">
        <v>798</v>
      </c>
      <c r="K9" s="161" t="s">
        <v>1205</v>
      </c>
      <c r="L9" s="621" t="s">
        <v>1204</v>
      </c>
      <c r="M9" s="622" t="s">
        <v>1206</v>
      </c>
      <c r="N9" s="621" t="s">
        <v>835</v>
      </c>
      <c r="O9" s="666" t="s">
        <v>837</v>
      </c>
      <c r="P9" s="666"/>
    </row>
    <row r="10" spans="2:16" s="556" customFormat="1" ht="12">
      <c r="B10" s="556">
        <v>1</v>
      </c>
      <c r="C10" s="556">
        <v>2</v>
      </c>
      <c r="D10" s="556">
        <v>3</v>
      </c>
      <c r="E10" s="556">
        <v>5</v>
      </c>
      <c r="F10" s="557">
        <f>2*B10</f>
        <v>2</v>
      </c>
      <c r="G10" s="556">
        <f>B10^2</f>
        <v>1</v>
      </c>
      <c r="H10" s="556">
        <f>B10^3</f>
        <v>1</v>
      </c>
      <c r="I10" s="556">
        <f>2*B10-1</f>
        <v>1</v>
      </c>
      <c r="J10" s="556">
        <f>SQRT(B10)</f>
        <v>1</v>
      </c>
      <c r="K10" s="557" t="s">
        <v>805</v>
      </c>
      <c r="L10" s="556" t="s">
        <v>812</v>
      </c>
      <c r="M10" s="543">
        <v>6</v>
      </c>
      <c r="N10" s="543">
        <v>4</v>
      </c>
      <c r="O10" s="556" t="s">
        <v>799</v>
      </c>
      <c r="P10" s="556" t="s">
        <v>801</v>
      </c>
    </row>
    <row r="11" spans="2:16" s="556" customFormat="1" ht="12">
      <c r="B11" s="556">
        <v>2</v>
      </c>
      <c r="C11" s="556">
        <v>4</v>
      </c>
      <c r="D11" s="556">
        <v>5</v>
      </c>
      <c r="E11" s="556">
        <v>10</v>
      </c>
      <c r="F11" s="557">
        <f aca="true" t="shared" si="0" ref="F11:F74">2*B11</f>
        <v>4</v>
      </c>
      <c r="G11" s="556">
        <f aca="true" t="shared" si="1" ref="G11:G74">B11^2</f>
        <v>4</v>
      </c>
      <c r="H11" s="556">
        <f aca="true" t="shared" si="2" ref="H11:H74">B11^3</f>
        <v>8</v>
      </c>
      <c r="I11" s="556">
        <f aca="true" t="shared" si="3" ref="I11:I74">2*B11-1</f>
        <v>3</v>
      </c>
      <c r="J11" s="556">
        <f aca="true" t="shared" si="4" ref="J11:J74">SQRT(B11)</f>
        <v>1.4142135623730951</v>
      </c>
      <c r="K11" s="557" t="s">
        <v>806</v>
      </c>
      <c r="L11" s="556" t="s">
        <v>813</v>
      </c>
      <c r="M11" s="557">
        <v>9</v>
      </c>
      <c r="N11" s="556">
        <v>8</v>
      </c>
      <c r="O11" s="556" t="s">
        <v>800</v>
      </c>
      <c r="P11" s="556" t="s">
        <v>802</v>
      </c>
    </row>
    <row r="12" spans="2:16" s="556" customFormat="1" ht="12">
      <c r="B12" s="556">
        <v>3</v>
      </c>
      <c r="C12" s="556">
        <v>6</v>
      </c>
      <c r="D12" s="556">
        <v>7</v>
      </c>
      <c r="E12" s="556">
        <v>15</v>
      </c>
      <c r="F12" s="557">
        <f t="shared" si="0"/>
        <v>6</v>
      </c>
      <c r="G12" s="556">
        <f t="shared" si="1"/>
        <v>9</v>
      </c>
      <c r="H12" s="556">
        <f t="shared" si="2"/>
        <v>27</v>
      </c>
      <c r="I12" s="556">
        <f t="shared" si="3"/>
        <v>5</v>
      </c>
      <c r="J12" s="556">
        <f t="shared" si="4"/>
        <v>1.7320508075688772</v>
      </c>
      <c r="K12" s="557" t="s">
        <v>807</v>
      </c>
      <c r="L12" s="556" t="s">
        <v>814</v>
      </c>
      <c r="M12" s="557">
        <v>12</v>
      </c>
      <c r="N12" s="556">
        <v>16</v>
      </c>
      <c r="O12" s="556" t="s">
        <v>857</v>
      </c>
      <c r="P12" s="556" t="s">
        <v>874</v>
      </c>
    </row>
    <row r="13" spans="2:16" s="556" customFormat="1" ht="12">
      <c r="B13" s="556">
        <v>4</v>
      </c>
      <c r="C13" s="556">
        <v>8</v>
      </c>
      <c r="D13" s="556">
        <v>9</v>
      </c>
      <c r="E13" s="556">
        <v>20</v>
      </c>
      <c r="F13" s="557">
        <f t="shared" si="0"/>
        <v>8</v>
      </c>
      <c r="G13" s="556">
        <f t="shared" si="1"/>
        <v>16</v>
      </c>
      <c r="H13" s="556">
        <f t="shared" si="2"/>
        <v>64</v>
      </c>
      <c r="I13" s="556">
        <f t="shared" si="3"/>
        <v>7</v>
      </c>
      <c r="J13" s="556">
        <f t="shared" si="4"/>
        <v>2</v>
      </c>
      <c r="K13" s="557" t="s">
        <v>808</v>
      </c>
      <c r="L13" s="556" t="s">
        <v>815</v>
      </c>
      <c r="M13" s="557">
        <v>15</v>
      </c>
      <c r="N13" s="556">
        <v>32</v>
      </c>
      <c r="O13" s="556" t="s">
        <v>849</v>
      </c>
      <c r="P13" s="556" t="s">
        <v>866</v>
      </c>
    </row>
    <row r="14" spans="2:16" s="556" customFormat="1" ht="12">
      <c r="B14" s="556">
        <v>5</v>
      </c>
      <c r="C14" s="556">
        <v>10</v>
      </c>
      <c r="D14" s="556">
        <v>11</v>
      </c>
      <c r="E14" s="556">
        <v>25</v>
      </c>
      <c r="F14" s="557">
        <f t="shared" si="0"/>
        <v>10</v>
      </c>
      <c r="G14" s="556">
        <f t="shared" si="1"/>
        <v>25</v>
      </c>
      <c r="H14" s="556">
        <f t="shared" si="2"/>
        <v>125</v>
      </c>
      <c r="I14" s="556">
        <f t="shared" si="3"/>
        <v>9</v>
      </c>
      <c r="J14" s="556">
        <f t="shared" si="4"/>
        <v>2.23606797749979</v>
      </c>
      <c r="K14" s="557" t="s">
        <v>809</v>
      </c>
      <c r="L14" s="556" t="s">
        <v>816</v>
      </c>
      <c r="M14" s="557">
        <v>18</v>
      </c>
      <c r="N14" s="556">
        <v>64</v>
      </c>
      <c r="O14" s="556" t="s">
        <v>840</v>
      </c>
      <c r="P14" s="556" t="s">
        <v>878</v>
      </c>
    </row>
    <row r="15" spans="2:16" s="556" customFormat="1" ht="12">
      <c r="B15" s="556">
        <v>6</v>
      </c>
      <c r="C15" s="556">
        <v>12</v>
      </c>
      <c r="D15" s="556">
        <v>13</v>
      </c>
      <c r="E15" s="556">
        <v>30</v>
      </c>
      <c r="F15" s="557">
        <f t="shared" si="0"/>
        <v>12</v>
      </c>
      <c r="G15" s="556">
        <f t="shared" si="1"/>
        <v>36</v>
      </c>
      <c r="H15" s="556">
        <f t="shared" si="2"/>
        <v>216</v>
      </c>
      <c r="I15" s="556">
        <f t="shared" si="3"/>
        <v>11</v>
      </c>
      <c r="J15" s="556">
        <f t="shared" si="4"/>
        <v>2.449489742783178</v>
      </c>
      <c r="K15" s="557" t="s">
        <v>810</v>
      </c>
      <c r="L15" s="556" t="s">
        <v>817</v>
      </c>
      <c r="M15" s="557">
        <v>21</v>
      </c>
      <c r="N15" s="556">
        <v>128</v>
      </c>
      <c r="O15" s="556" t="s">
        <v>850</v>
      </c>
      <c r="P15" s="556" t="s">
        <v>865</v>
      </c>
    </row>
    <row r="16" spans="2:16" s="556" customFormat="1" ht="12">
      <c r="B16" s="556">
        <v>7</v>
      </c>
      <c r="C16" s="556">
        <v>14</v>
      </c>
      <c r="D16" s="556">
        <v>15</v>
      </c>
      <c r="E16" s="556">
        <v>35</v>
      </c>
      <c r="F16" s="557">
        <f t="shared" si="0"/>
        <v>14</v>
      </c>
      <c r="G16" s="556">
        <f t="shared" si="1"/>
        <v>49</v>
      </c>
      <c r="H16" s="556">
        <f t="shared" si="2"/>
        <v>343</v>
      </c>
      <c r="I16" s="556">
        <f t="shared" si="3"/>
        <v>13</v>
      </c>
      <c r="J16" s="556">
        <f t="shared" si="4"/>
        <v>2.6457513110645907</v>
      </c>
      <c r="K16" s="557" t="s">
        <v>811</v>
      </c>
      <c r="L16" s="556" t="s">
        <v>818</v>
      </c>
      <c r="M16" s="557">
        <v>24</v>
      </c>
      <c r="N16" s="556">
        <v>256</v>
      </c>
      <c r="O16" s="556" t="s">
        <v>851</v>
      </c>
      <c r="P16" s="556" t="s">
        <v>879</v>
      </c>
    </row>
    <row r="17" spans="2:16" s="556" customFormat="1" ht="12">
      <c r="B17" s="556">
        <v>8</v>
      </c>
      <c r="C17" s="556">
        <v>16</v>
      </c>
      <c r="D17" s="556">
        <v>17</v>
      </c>
      <c r="E17" s="556">
        <v>40</v>
      </c>
      <c r="F17" s="557">
        <f t="shared" si="0"/>
        <v>16</v>
      </c>
      <c r="G17" s="556">
        <f t="shared" si="1"/>
        <v>64</v>
      </c>
      <c r="H17" s="556">
        <f t="shared" si="2"/>
        <v>512</v>
      </c>
      <c r="I17" s="556">
        <f t="shared" si="3"/>
        <v>15</v>
      </c>
      <c r="J17" s="556">
        <f t="shared" si="4"/>
        <v>2.8284271247461903</v>
      </c>
      <c r="K17" s="557" t="s">
        <v>805</v>
      </c>
      <c r="L17" s="556" t="s">
        <v>819</v>
      </c>
      <c r="M17" s="557">
        <v>27</v>
      </c>
      <c r="N17" s="556">
        <v>512</v>
      </c>
      <c r="O17" s="556" t="s">
        <v>852</v>
      </c>
      <c r="P17" s="556" t="s">
        <v>869</v>
      </c>
    </row>
    <row r="18" spans="2:16" s="556" customFormat="1" ht="12">
      <c r="B18" s="556">
        <v>9</v>
      </c>
      <c r="C18" s="556">
        <v>18</v>
      </c>
      <c r="D18" s="556">
        <v>19</v>
      </c>
      <c r="E18" s="556">
        <v>45</v>
      </c>
      <c r="F18" s="557">
        <f t="shared" si="0"/>
        <v>18</v>
      </c>
      <c r="G18" s="556">
        <f t="shared" si="1"/>
        <v>81</v>
      </c>
      <c r="H18" s="556">
        <f t="shared" si="2"/>
        <v>729</v>
      </c>
      <c r="I18" s="556">
        <f t="shared" si="3"/>
        <v>17</v>
      </c>
      <c r="J18" s="556">
        <f t="shared" si="4"/>
        <v>3</v>
      </c>
      <c r="K18" s="557" t="s">
        <v>806</v>
      </c>
      <c r="L18" s="556" t="s">
        <v>820</v>
      </c>
      <c r="M18" s="557">
        <v>30</v>
      </c>
      <c r="N18" s="556">
        <v>1024</v>
      </c>
      <c r="O18" s="556" t="s">
        <v>845</v>
      </c>
      <c r="P18" s="556" t="s">
        <v>885</v>
      </c>
    </row>
    <row r="19" spans="2:16" s="556" customFormat="1" ht="12">
      <c r="B19" s="556">
        <v>10</v>
      </c>
      <c r="C19" s="556">
        <v>20</v>
      </c>
      <c r="D19" s="556">
        <v>21</v>
      </c>
      <c r="E19" s="556">
        <v>50</v>
      </c>
      <c r="F19" s="557">
        <f t="shared" si="0"/>
        <v>20</v>
      </c>
      <c r="G19" s="556">
        <f t="shared" si="1"/>
        <v>100</v>
      </c>
      <c r="H19" s="556">
        <f t="shared" si="2"/>
        <v>1000</v>
      </c>
      <c r="I19" s="556">
        <f t="shared" si="3"/>
        <v>19</v>
      </c>
      <c r="J19" s="556">
        <f t="shared" si="4"/>
        <v>3.1622776601683795</v>
      </c>
      <c r="K19" s="557" t="s">
        <v>807</v>
      </c>
      <c r="L19" s="556" t="s">
        <v>821</v>
      </c>
      <c r="M19" s="557">
        <v>33</v>
      </c>
      <c r="O19" s="556" t="s">
        <v>853</v>
      </c>
      <c r="P19" s="556" t="s">
        <v>861</v>
      </c>
    </row>
    <row r="20" spans="2:16" s="556" customFormat="1" ht="12">
      <c r="B20" s="556">
        <v>11</v>
      </c>
      <c r="C20" s="556">
        <v>22</v>
      </c>
      <c r="D20" s="556">
        <v>23</v>
      </c>
      <c r="E20" s="556">
        <v>55</v>
      </c>
      <c r="F20" s="557">
        <f t="shared" si="0"/>
        <v>22</v>
      </c>
      <c r="G20" s="556">
        <f t="shared" si="1"/>
        <v>121</v>
      </c>
      <c r="H20" s="556">
        <f t="shared" si="2"/>
        <v>1331</v>
      </c>
      <c r="I20" s="556">
        <f t="shared" si="3"/>
        <v>21</v>
      </c>
      <c r="J20" s="556">
        <f t="shared" si="4"/>
        <v>3.3166247903554</v>
      </c>
      <c r="K20" s="557" t="s">
        <v>808</v>
      </c>
      <c r="L20" s="556" t="s">
        <v>822</v>
      </c>
      <c r="M20" s="557">
        <v>36</v>
      </c>
      <c r="O20" s="556" t="s">
        <v>296</v>
      </c>
      <c r="P20" s="556" t="s">
        <v>864</v>
      </c>
    </row>
    <row r="21" spans="2:16" s="556" customFormat="1" ht="12">
      <c r="B21" s="556">
        <v>12</v>
      </c>
      <c r="C21" s="556">
        <v>24</v>
      </c>
      <c r="D21" s="556">
        <v>25</v>
      </c>
      <c r="E21" s="556">
        <v>60</v>
      </c>
      <c r="F21" s="557">
        <f t="shared" si="0"/>
        <v>24</v>
      </c>
      <c r="G21" s="556">
        <f t="shared" si="1"/>
        <v>144</v>
      </c>
      <c r="H21" s="556">
        <f t="shared" si="2"/>
        <v>1728</v>
      </c>
      <c r="I21" s="556">
        <f t="shared" si="3"/>
        <v>23</v>
      </c>
      <c r="J21" s="556">
        <f t="shared" si="4"/>
        <v>3.4641016151377544</v>
      </c>
      <c r="K21" s="557" t="s">
        <v>809</v>
      </c>
      <c r="L21" s="556" t="s">
        <v>823</v>
      </c>
      <c r="M21" s="557">
        <v>39</v>
      </c>
      <c r="O21" s="556" t="s">
        <v>854</v>
      </c>
      <c r="P21" s="556" t="s">
        <v>877</v>
      </c>
    </row>
    <row r="22" spans="2:16" s="556" customFormat="1" ht="12">
      <c r="B22" s="556">
        <v>13</v>
      </c>
      <c r="C22" s="556">
        <v>26</v>
      </c>
      <c r="D22" s="556">
        <v>27</v>
      </c>
      <c r="E22" s="556">
        <v>65</v>
      </c>
      <c r="F22" s="557">
        <f t="shared" si="0"/>
        <v>26</v>
      </c>
      <c r="G22" s="556">
        <f t="shared" si="1"/>
        <v>169</v>
      </c>
      <c r="H22" s="556">
        <f t="shared" si="2"/>
        <v>2197</v>
      </c>
      <c r="I22" s="556">
        <f t="shared" si="3"/>
        <v>25</v>
      </c>
      <c r="J22" s="556">
        <f t="shared" si="4"/>
        <v>3.605551275463989</v>
      </c>
      <c r="K22" s="557" t="s">
        <v>810</v>
      </c>
      <c r="L22" s="556" t="s">
        <v>812</v>
      </c>
      <c r="M22" s="557">
        <v>42</v>
      </c>
      <c r="O22" s="556" t="s">
        <v>860</v>
      </c>
      <c r="P22" s="556" t="s">
        <v>884</v>
      </c>
    </row>
    <row r="23" spans="2:16" s="556" customFormat="1" ht="12">
      <c r="B23" s="556">
        <v>14</v>
      </c>
      <c r="C23" s="556">
        <v>28</v>
      </c>
      <c r="D23" s="556">
        <v>29</v>
      </c>
      <c r="E23" s="556">
        <v>70</v>
      </c>
      <c r="F23" s="557">
        <f t="shared" si="0"/>
        <v>28</v>
      </c>
      <c r="G23" s="556">
        <f t="shared" si="1"/>
        <v>196</v>
      </c>
      <c r="H23" s="556">
        <f t="shared" si="2"/>
        <v>2744</v>
      </c>
      <c r="I23" s="556">
        <f t="shared" si="3"/>
        <v>27</v>
      </c>
      <c r="J23" s="556">
        <f t="shared" si="4"/>
        <v>3.7416573867739413</v>
      </c>
      <c r="K23" s="557" t="s">
        <v>811</v>
      </c>
      <c r="L23" s="556" t="s">
        <v>813</v>
      </c>
      <c r="M23" s="557">
        <v>45</v>
      </c>
      <c r="O23" s="556" t="s">
        <v>859</v>
      </c>
      <c r="P23" s="556" t="s">
        <v>248</v>
      </c>
    </row>
    <row r="24" spans="2:16" s="556" customFormat="1" ht="12">
      <c r="B24" s="556">
        <v>15</v>
      </c>
      <c r="C24" s="556">
        <v>30</v>
      </c>
      <c r="D24" s="556">
        <v>31</v>
      </c>
      <c r="E24" s="556">
        <v>75</v>
      </c>
      <c r="F24" s="557">
        <f t="shared" si="0"/>
        <v>30</v>
      </c>
      <c r="G24" s="556">
        <f t="shared" si="1"/>
        <v>225</v>
      </c>
      <c r="H24" s="556">
        <f t="shared" si="2"/>
        <v>3375</v>
      </c>
      <c r="I24" s="556">
        <f t="shared" si="3"/>
        <v>29</v>
      </c>
      <c r="J24" s="556">
        <f t="shared" si="4"/>
        <v>3.872983346207417</v>
      </c>
      <c r="K24" s="557" t="s">
        <v>805</v>
      </c>
      <c r="L24" s="556" t="s">
        <v>814</v>
      </c>
      <c r="M24" s="557">
        <v>48</v>
      </c>
      <c r="O24" s="556" t="s">
        <v>846</v>
      </c>
      <c r="P24" s="556" t="s">
        <v>876</v>
      </c>
    </row>
    <row r="25" spans="2:16" s="556" customFormat="1" ht="12">
      <c r="B25" s="556">
        <v>16</v>
      </c>
      <c r="C25" s="556">
        <v>32</v>
      </c>
      <c r="D25" s="556">
        <v>33</v>
      </c>
      <c r="E25" s="556">
        <v>80</v>
      </c>
      <c r="F25" s="557">
        <f t="shared" si="0"/>
        <v>32</v>
      </c>
      <c r="G25" s="556">
        <f t="shared" si="1"/>
        <v>256</v>
      </c>
      <c r="H25" s="556">
        <f t="shared" si="2"/>
        <v>4096</v>
      </c>
      <c r="I25" s="556">
        <f t="shared" si="3"/>
        <v>31</v>
      </c>
      <c r="J25" s="556">
        <f t="shared" si="4"/>
        <v>4</v>
      </c>
      <c r="K25" s="557" t="s">
        <v>806</v>
      </c>
      <c r="L25" s="556" t="s">
        <v>815</v>
      </c>
      <c r="M25" s="557">
        <v>51</v>
      </c>
      <c r="O25" s="556" t="s">
        <v>847</v>
      </c>
      <c r="P25" s="556" t="s">
        <v>875</v>
      </c>
    </row>
    <row r="26" spans="2:16" s="556" customFormat="1" ht="12">
      <c r="B26" s="556">
        <v>17</v>
      </c>
      <c r="C26" s="556">
        <v>34</v>
      </c>
      <c r="D26" s="556">
        <v>35</v>
      </c>
      <c r="E26" s="556">
        <v>85</v>
      </c>
      <c r="F26" s="557">
        <f t="shared" si="0"/>
        <v>34</v>
      </c>
      <c r="G26" s="556">
        <f t="shared" si="1"/>
        <v>289</v>
      </c>
      <c r="H26" s="556">
        <f t="shared" si="2"/>
        <v>4913</v>
      </c>
      <c r="I26" s="556">
        <f t="shared" si="3"/>
        <v>33</v>
      </c>
      <c r="J26" s="556">
        <f t="shared" si="4"/>
        <v>4.123105625617661</v>
      </c>
      <c r="K26" s="557" t="s">
        <v>807</v>
      </c>
      <c r="L26" s="556" t="s">
        <v>816</v>
      </c>
      <c r="M26" s="557">
        <v>54</v>
      </c>
      <c r="O26" s="556" t="s">
        <v>838</v>
      </c>
      <c r="P26" s="556" t="s">
        <v>889</v>
      </c>
    </row>
    <row r="27" spans="2:16" s="556" customFormat="1" ht="12">
      <c r="B27" s="556">
        <v>18</v>
      </c>
      <c r="C27" s="556">
        <v>36</v>
      </c>
      <c r="D27" s="556">
        <v>37</v>
      </c>
      <c r="E27" s="556">
        <v>90</v>
      </c>
      <c r="F27" s="557">
        <f t="shared" si="0"/>
        <v>36</v>
      </c>
      <c r="G27" s="556">
        <f t="shared" si="1"/>
        <v>324</v>
      </c>
      <c r="H27" s="556">
        <f t="shared" si="2"/>
        <v>5832</v>
      </c>
      <c r="I27" s="556">
        <f t="shared" si="3"/>
        <v>35</v>
      </c>
      <c r="J27" s="556">
        <f t="shared" si="4"/>
        <v>4.242640687119285</v>
      </c>
      <c r="K27" s="557" t="s">
        <v>808</v>
      </c>
      <c r="L27" s="556" t="s">
        <v>817</v>
      </c>
      <c r="M27" s="557">
        <v>57</v>
      </c>
      <c r="O27" s="556" t="s">
        <v>841</v>
      </c>
      <c r="P27" s="556" t="s">
        <v>883</v>
      </c>
    </row>
    <row r="28" spans="2:16" s="556" customFormat="1" ht="12">
      <c r="B28" s="556">
        <v>19</v>
      </c>
      <c r="C28" s="556">
        <v>38</v>
      </c>
      <c r="D28" s="556">
        <v>39</v>
      </c>
      <c r="E28" s="556">
        <v>95</v>
      </c>
      <c r="F28" s="557">
        <f t="shared" si="0"/>
        <v>38</v>
      </c>
      <c r="G28" s="556">
        <f t="shared" si="1"/>
        <v>361</v>
      </c>
      <c r="H28" s="556">
        <f t="shared" si="2"/>
        <v>6859</v>
      </c>
      <c r="I28" s="556">
        <f t="shared" si="3"/>
        <v>37</v>
      </c>
      <c r="J28" s="556">
        <f t="shared" si="4"/>
        <v>4.358898943540674</v>
      </c>
      <c r="K28" s="557" t="s">
        <v>809</v>
      </c>
      <c r="L28" s="556" t="s">
        <v>818</v>
      </c>
      <c r="M28" s="557">
        <v>60</v>
      </c>
      <c r="O28" s="556" t="s">
        <v>848</v>
      </c>
      <c r="P28" s="556" t="s">
        <v>886</v>
      </c>
    </row>
    <row r="29" spans="2:16" s="556" customFormat="1" ht="12">
      <c r="B29" s="556">
        <v>20</v>
      </c>
      <c r="C29" s="556">
        <v>40</v>
      </c>
      <c r="D29" s="556">
        <v>41</v>
      </c>
      <c r="E29" s="556">
        <v>100</v>
      </c>
      <c r="F29" s="557">
        <f t="shared" si="0"/>
        <v>40</v>
      </c>
      <c r="G29" s="556">
        <f t="shared" si="1"/>
        <v>400</v>
      </c>
      <c r="H29" s="556">
        <f t="shared" si="2"/>
        <v>8000</v>
      </c>
      <c r="I29" s="556">
        <f t="shared" si="3"/>
        <v>39</v>
      </c>
      <c r="J29" s="556">
        <f t="shared" si="4"/>
        <v>4.47213595499958</v>
      </c>
      <c r="K29" s="557" t="s">
        <v>810</v>
      </c>
      <c r="L29" s="556" t="s">
        <v>819</v>
      </c>
      <c r="M29" s="557"/>
      <c r="O29" s="556" t="s">
        <v>842</v>
      </c>
      <c r="P29" s="556" t="s">
        <v>863</v>
      </c>
    </row>
    <row r="30" spans="2:16" s="556" customFormat="1" ht="12">
      <c r="B30" s="556">
        <v>21</v>
      </c>
      <c r="C30" s="556">
        <v>42</v>
      </c>
      <c r="D30" s="556">
        <v>43</v>
      </c>
      <c r="E30" s="556">
        <v>105</v>
      </c>
      <c r="F30" s="557">
        <f t="shared" si="0"/>
        <v>42</v>
      </c>
      <c r="G30" s="556">
        <f t="shared" si="1"/>
        <v>441</v>
      </c>
      <c r="H30" s="556">
        <f t="shared" si="2"/>
        <v>9261</v>
      </c>
      <c r="I30" s="556">
        <f t="shared" si="3"/>
        <v>41</v>
      </c>
      <c r="J30" s="556">
        <f t="shared" si="4"/>
        <v>4.58257569495584</v>
      </c>
      <c r="K30" s="557" t="s">
        <v>811</v>
      </c>
      <c r="L30" s="556" t="s">
        <v>820</v>
      </c>
      <c r="M30" s="557"/>
      <c r="O30" s="556" t="s">
        <v>844</v>
      </c>
      <c r="P30" s="556" t="s">
        <v>872</v>
      </c>
    </row>
    <row r="31" spans="2:17" s="556" customFormat="1" ht="12">
      <c r="B31" s="556">
        <v>22</v>
      </c>
      <c r="C31" s="556">
        <v>44</v>
      </c>
      <c r="D31" s="556">
        <v>45</v>
      </c>
      <c r="E31" s="556">
        <v>110</v>
      </c>
      <c r="F31" s="557">
        <f t="shared" si="0"/>
        <v>44</v>
      </c>
      <c r="G31" s="556">
        <f t="shared" si="1"/>
        <v>484</v>
      </c>
      <c r="H31" s="556">
        <f t="shared" si="2"/>
        <v>10648</v>
      </c>
      <c r="I31" s="556">
        <f t="shared" si="3"/>
        <v>43</v>
      </c>
      <c r="J31" s="556">
        <f t="shared" si="4"/>
        <v>4.69041575982343</v>
      </c>
      <c r="K31" s="557" t="s">
        <v>805</v>
      </c>
      <c r="L31" s="556" t="s">
        <v>821</v>
      </c>
      <c r="M31" s="557"/>
      <c r="O31" s="556" t="s">
        <v>858</v>
      </c>
      <c r="P31" s="556" t="s">
        <v>870</v>
      </c>
      <c r="Q31" s="664"/>
    </row>
    <row r="32" spans="2:17" s="556" customFormat="1" ht="12">
      <c r="B32" s="556">
        <v>23</v>
      </c>
      <c r="C32" s="556">
        <v>46</v>
      </c>
      <c r="D32" s="556">
        <v>47</v>
      </c>
      <c r="E32" s="556">
        <v>115</v>
      </c>
      <c r="F32" s="557">
        <f t="shared" si="0"/>
        <v>46</v>
      </c>
      <c r="G32" s="556">
        <f t="shared" si="1"/>
        <v>529</v>
      </c>
      <c r="H32" s="556">
        <f t="shared" si="2"/>
        <v>12167</v>
      </c>
      <c r="I32" s="556">
        <f t="shared" si="3"/>
        <v>45</v>
      </c>
      <c r="J32" s="556">
        <f t="shared" si="4"/>
        <v>4.795831523312719</v>
      </c>
      <c r="K32" s="557" t="s">
        <v>806</v>
      </c>
      <c r="L32" s="556" t="s">
        <v>822</v>
      </c>
      <c r="M32" s="557"/>
      <c r="O32" s="556" t="s">
        <v>839</v>
      </c>
      <c r="P32" s="556" t="s">
        <v>862</v>
      </c>
      <c r="Q32" s="664"/>
    </row>
    <row r="33" spans="2:17" s="556" customFormat="1" ht="12">
      <c r="B33" s="556">
        <v>24</v>
      </c>
      <c r="C33" s="556">
        <v>48</v>
      </c>
      <c r="D33" s="556">
        <v>49</v>
      </c>
      <c r="E33" s="556">
        <v>120</v>
      </c>
      <c r="F33" s="557">
        <f t="shared" si="0"/>
        <v>48</v>
      </c>
      <c r="G33" s="556">
        <f t="shared" si="1"/>
        <v>576</v>
      </c>
      <c r="H33" s="556">
        <f t="shared" si="2"/>
        <v>13824</v>
      </c>
      <c r="I33" s="556">
        <f t="shared" si="3"/>
        <v>47</v>
      </c>
      <c r="J33" s="556">
        <f t="shared" si="4"/>
        <v>4.898979485566356</v>
      </c>
      <c r="K33" s="557" t="s">
        <v>807</v>
      </c>
      <c r="L33" s="556" t="s">
        <v>823</v>
      </c>
      <c r="M33" s="557"/>
      <c r="O33" s="556" t="s">
        <v>856</v>
      </c>
      <c r="P33" s="556" t="s">
        <v>882</v>
      </c>
      <c r="Q33" s="664"/>
    </row>
    <row r="34" spans="2:17" s="556" customFormat="1" ht="12">
      <c r="B34" s="556">
        <v>25</v>
      </c>
      <c r="C34" s="556">
        <v>50</v>
      </c>
      <c r="D34" s="556">
        <v>51</v>
      </c>
      <c r="E34" s="556">
        <v>125</v>
      </c>
      <c r="F34" s="557">
        <f t="shared" si="0"/>
        <v>50</v>
      </c>
      <c r="G34" s="556">
        <f t="shared" si="1"/>
        <v>625</v>
      </c>
      <c r="H34" s="556">
        <f t="shared" si="2"/>
        <v>15625</v>
      </c>
      <c r="I34" s="556">
        <f t="shared" si="3"/>
        <v>49</v>
      </c>
      <c r="J34" s="556">
        <f t="shared" si="4"/>
        <v>5</v>
      </c>
      <c r="K34" s="557" t="s">
        <v>808</v>
      </c>
      <c r="L34" s="556" t="s">
        <v>812</v>
      </c>
      <c r="M34" s="557"/>
      <c r="O34" s="556" t="s">
        <v>843</v>
      </c>
      <c r="P34" s="556" t="s">
        <v>867</v>
      </c>
      <c r="Q34" s="664"/>
    </row>
    <row r="35" spans="2:17" s="556" customFormat="1" ht="12">
      <c r="B35" s="556">
        <v>26</v>
      </c>
      <c r="C35" s="556">
        <v>52</v>
      </c>
      <c r="D35" s="556">
        <v>53</v>
      </c>
      <c r="E35" s="556">
        <v>130</v>
      </c>
      <c r="F35" s="557">
        <f t="shared" si="0"/>
        <v>52</v>
      </c>
      <c r="G35" s="556">
        <f t="shared" si="1"/>
        <v>676</v>
      </c>
      <c r="H35" s="556">
        <f t="shared" si="2"/>
        <v>17576</v>
      </c>
      <c r="I35" s="556">
        <f t="shared" si="3"/>
        <v>51</v>
      </c>
      <c r="J35" s="556">
        <f t="shared" si="4"/>
        <v>5.0990195135927845</v>
      </c>
      <c r="K35" s="557" t="s">
        <v>809</v>
      </c>
      <c r="L35" s="556" t="s">
        <v>813</v>
      </c>
      <c r="M35" s="557"/>
      <c r="O35" s="556" t="s">
        <v>855</v>
      </c>
      <c r="P35" s="556" t="s">
        <v>868</v>
      </c>
      <c r="Q35" s="664"/>
    </row>
    <row r="36" spans="2:17" s="556" customFormat="1" ht="12">
      <c r="B36" s="556">
        <v>27</v>
      </c>
      <c r="C36" s="556">
        <v>54</v>
      </c>
      <c r="D36" s="556">
        <v>55</v>
      </c>
      <c r="E36" s="556">
        <v>135</v>
      </c>
      <c r="F36" s="557">
        <f t="shared" si="0"/>
        <v>54</v>
      </c>
      <c r="G36" s="556">
        <f t="shared" si="1"/>
        <v>729</v>
      </c>
      <c r="H36" s="556">
        <f t="shared" si="2"/>
        <v>19683</v>
      </c>
      <c r="I36" s="556">
        <f t="shared" si="3"/>
        <v>53</v>
      </c>
      <c r="J36" s="556">
        <f t="shared" si="4"/>
        <v>5.196152422706632</v>
      </c>
      <c r="K36" s="557" t="s">
        <v>810</v>
      </c>
      <c r="L36" s="556" t="s">
        <v>814</v>
      </c>
      <c r="M36" s="557"/>
      <c r="P36" s="556" t="s">
        <v>871</v>
      </c>
      <c r="Q36" s="664"/>
    </row>
    <row r="37" spans="2:17" s="556" customFormat="1" ht="12">
      <c r="B37" s="556">
        <v>28</v>
      </c>
      <c r="C37" s="556">
        <v>56</v>
      </c>
      <c r="D37" s="556">
        <v>57</v>
      </c>
      <c r="E37" s="556">
        <v>140</v>
      </c>
      <c r="F37" s="557">
        <f t="shared" si="0"/>
        <v>56</v>
      </c>
      <c r="G37" s="556">
        <f t="shared" si="1"/>
        <v>784</v>
      </c>
      <c r="H37" s="556">
        <f t="shared" si="2"/>
        <v>21952</v>
      </c>
      <c r="I37" s="556">
        <f t="shared" si="3"/>
        <v>55</v>
      </c>
      <c r="J37" s="556">
        <f t="shared" si="4"/>
        <v>5.291502622129181</v>
      </c>
      <c r="K37" s="557" t="s">
        <v>811</v>
      </c>
      <c r="L37" s="556" t="s">
        <v>815</v>
      </c>
      <c r="M37" s="557"/>
      <c r="P37" s="556" t="s">
        <v>873</v>
      </c>
      <c r="Q37" s="664"/>
    </row>
    <row r="38" spans="2:17" s="556" customFormat="1" ht="12">
      <c r="B38" s="556">
        <v>29</v>
      </c>
      <c r="C38" s="556">
        <v>58</v>
      </c>
      <c r="D38" s="556">
        <v>59</v>
      </c>
      <c r="E38" s="556">
        <v>145</v>
      </c>
      <c r="F38" s="557">
        <f t="shared" si="0"/>
        <v>58</v>
      </c>
      <c r="G38" s="556">
        <f t="shared" si="1"/>
        <v>841</v>
      </c>
      <c r="H38" s="556">
        <f t="shared" si="2"/>
        <v>24389</v>
      </c>
      <c r="I38" s="556">
        <f t="shared" si="3"/>
        <v>57</v>
      </c>
      <c r="J38" s="556">
        <f t="shared" si="4"/>
        <v>5.385164807134504</v>
      </c>
      <c r="K38" s="557"/>
      <c r="M38" s="557"/>
      <c r="P38" s="556" t="s">
        <v>887</v>
      </c>
      <c r="Q38" s="664"/>
    </row>
    <row r="39" spans="2:16" s="556" customFormat="1" ht="12">
      <c r="B39" s="556">
        <v>30</v>
      </c>
      <c r="C39" s="556">
        <v>60</v>
      </c>
      <c r="D39" s="556">
        <v>61</v>
      </c>
      <c r="E39" s="556">
        <v>150</v>
      </c>
      <c r="F39" s="557">
        <f t="shared" si="0"/>
        <v>60</v>
      </c>
      <c r="G39" s="556">
        <f t="shared" si="1"/>
        <v>900</v>
      </c>
      <c r="H39" s="556">
        <f t="shared" si="2"/>
        <v>27000</v>
      </c>
      <c r="I39" s="556">
        <f t="shared" si="3"/>
        <v>59</v>
      </c>
      <c r="J39" s="556">
        <f t="shared" si="4"/>
        <v>5.477225575051661</v>
      </c>
      <c r="K39" s="557"/>
      <c r="M39" s="557"/>
      <c r="P39" s="556" t="s">
        <v>880</v>
      </c>
    </row>
    <row r="40" spans="2:16" s="556" customFormat="1" ht="12">
      <c r="B40" s="556">
        <v>31</v>
      </c>
      <c r="C40" s="556">
        <v>62</v>
      </c>
      <c r="D40" s="556">
        <v>63</v>
      </c>
      <c r="E40" s="556">
        <v>155</v>
      </c>
      <c r="F40" s="557">
        <f t="shared" si="0"/>
        <v>62</v>
      </c>
      <c r="G40" s="556">
        <f t="shared" si="1"/>
        <v>961</v>
      </c>
      <c r="H40" s="556">
        <f t="shared" si="2"/>
        <v>29791</v>
      </c>
      <c r="I40" s="556">
        <f t="shared" si="3"/>
        <v>61</v>
      </c>
      <c r="J40" s="556">
        <f t="shared" si="4"/>
        <v>5.5677643628300215</v>
      </c>
      <c r="K40" s="557"/>
      <c r="M40" s="557"/>
      <c r="P40" s="556" t="s">
        <v>888</v>
      </c>
    </row>
    <row r="41" spans="2:16" s="556" customFormat="1" ht="12">
      <c r="B41" s="556">
        <v>32</v>
      </c>
      <c r="C41" s="556">
        <v>64</v>
      </c>
      <c r="D41" s="556">
        <v>65</v>
      </c>
      <c r="E41" s="556">
        <v>160</v>
      </c>
      <c r="F41" s="557">
        <f t="shared" si="0"/>
        <v>64</v>
      </c>
      <c r="G41" s="556">
        <f t="shared" si="1"/>
        <v>1024</v>
      </c>
      <c r="H41" s="556">
        <f t="shared" si="2"/>
        <v>32768</v>
      </c>
      <c r="I41" s="556">
        <f t="shared" si="3"/>
        <v>63</v>
      </c>
      <c r="J41" s="556">
        <f t="shared" si="4"/>
        <v>5.656854249492381</v>
      </c>
      <c r="K41" s="557"/>
      <c r="M41" s="557"/>
      <c r="P41" s="556" t="s">
        <v>881</v>
      </c>
    </row>
    <row r="42" spans="2:13" s="556" customFormat="1" ht="12">
      <c r="B42" s="556">
        <v>33</v>
      </c>
      <c r="C42" s="556">
        <v>66</v>
      </c>
      <c r="D42" s="556">
        <v>67</v>
      </c>
      <c r="E42" s="556">
        <v>165</v>
      </c>
      <c r="F42" s="557">
        <f t="shared" si="0"/>
        <v>66</v>
      </c>
      <c r="G42" s="556">
        <f t="shared" si="1"/>
        <v>1089</v>
      </c>
      <c r="H42" s="556">
        <f t="shared" si="2"/>
        <v>35937</v>
      </c>
      <c r="I42" s="556">
        <f t="shared" si="3"/>
        <v>65</v>
      </c>
      <c r="J42" s="556">
        <f t="shared" si="4"/>
        <v>5.744562646538029</v>
      </c>
      <c r="K42" s="557"/>
      <c r="M42" s="557"/>
    </row>
    <row r="43" spans="2:13" ht="12.75">
      <c r="B43">
        <v>34</v>
      </c>
      <c r="C43">
        <v>68</v>
      </c>
      <c r="D43">
        <v>69</v>
      </c>
      <c r="E43">
        <v>170</v>
      </c>
      <c r="F43" s="21">
        <f t="shared" si="0"/>
        <v>68</v>
      </c>
      <c r="G43">
        <f t="shared" si="1"/>
        <v>1156</v>
      </c>
      <c r="H43">
        <f t="shared" si="2"/>
        <v>39304</v>
      </c>
      <c r="I43">
        <f t="shared" si="3"/>
        <v>67</v>
      </c>
      <c r="J43">
        <f t="shared" si="4"/>
        <v>5.830951894845301</v>
      </c>
      <c r="K43" s="21"/>
      <c r="M43" s="21"/>
    </row>
    <row r="44" spans="2:13" ht="12.75">
      <c r="B44">
        <v>35</v>
      </c>
      <c r="C44">
        <v>70</v>
      </c>
      <c r="D44">
        <v>71</v>
      </c>
      <c r="E44">
        <v>175</v>
      </c>
      <c r="F44" s="21">
        <f t="shared" si="0"/>
        <v>70</v>
      </c>
      <c r="G44">
        <f t="shared" si="1"/>
        <v>1225</v>
      </c>
      <c r="H44">
        <f t="shared" si="2"/>
        <v>42875</v>
      </c>
      <c r="I44">
        <f t="shared" si="3"/>
        <v>69</v>
      </c>
      <c r="J44">
        <f t="shared" si="4"/>
        <v>5.916079783099616</v>
      </c>
      <c r="K44" s="21"/>
      <c r="M44" s="21"/>
    </row>
    <row r="45" spans="2:13" ht="12.75">
      <c r="B45">
        <v>36</v>
      </c>
      <c r="C45">
        <v>72</v>
      </c>
      <c r="D45">
        <v>73</v>
      </c>
      <c r="E45">
        <v>180</v>
      </c>
      <c r="F45" s="21">
        <f t="shared" si="0"/>
        <v>72</v>
      </c>
      <c r="G45">
        <f t="shared" si="1"/>
        <v>1296</v>
      </c>
      <c r="H45">
        <f t="shared" si="2"/>
        <v>46656</v>
      </c>
      <c r="I45">
        <f t="shared" si="3"/>
        <v>71</v>
      </c>
      <c r="J45">
        <f t="shared" si="4"/>
        <v>6</v>
      </c>
      <c r="K45" s="21"/>
      <c r="M45" s="21"/>
    </row>
    <row r="46" spans="2:13" ht="12.75">
      <c r="B46">
        <v>37</v>
      </c>
      <c r="C46">
        <v>74</v>
      </c>
      <c r="D46">
        <v>75</v>
      </c>
      <c r="E46">
        <v>185</v>
      </c>
      <c r="F46" s="21">
        <f t="shared" si="0"/>
        <v>74</v>
      </c>
      <c r="G46">
        <f t="shared" si="1"/>
        <v>1369</v>
      </c>
      <c r="H46">
        <f t="shared" si="2"/>
        <v>50653</v>
      </c>
      <c r="I46">
        <f t="shared" si="3"/>
        <v>73</v>
      </c>
      <c r="J46">
        <f t="shared" si="4"/>
        <v>6.082762530298219</v>
      </c>
      <c r="K46" s="21"/>
      <c r="M46" s="21"/>
    </row>
    <row r="47" spans="2:13" ht="12.75">
      <c r="B47">
        <v>38</v>
      </c>
      <c r="C47">
        <v>76</v>
      </c>
      <c r="D47">
        <v>77</v>
      </c>
      <c r="E47">
        <v>190</v>
      </c>
      <c r="F47" s="21">
        <f t="shared" si="0"/>
        <v>76</v>
      </c>
      <c r="G47">
        <f t="shared" si="1"/>
        <v>1444</v>
      </c>
      <c r="H47">
        <f t="shared" si="2"/>
        <v>54872</v>
      </c>
      <c r="I47">
        <f t="shared" si="3"/>
        <v>75</v>
      </c>
      <c r="J47">
        <f t="shared" si="4"/>
        <v>6.164414002968976</v>
      </c>
      <c r="M47" s="21"/>
    </row>
    <row r="48" spans="2:13" ht="12.75">
      <c r="B48">
        <v>39</v>
      </c>
      <c r="C48">
        <v>78</v>
      </c>
      <c r="D48">
        <v>79</v>
      </c>
      <c r="E48">
        <v>195</v>
      </c>
      <c r="F48" s="21">
        <f t="shared" si="0"/>
        <v>78</v>
      </c>
      <c r="G48">
        <f t="shared" si="1"/>
        <v>1521</v>
      </c>
      <c r="H48">
        <f t="shared" si="2"/>
        <v>59319</v>
      </c>
      <c r="I48">
        <f t="shared" si="3"/>
        <v>77</v>
      </c>
      <c r="J48">
        <f t="shared" si="4"/>
        <v>6.244997998398398</v>
      </c>
      <c r="M48" s="21"/>
    </row>
    <row r="49" spans="2:13" ht="12.75">
      <c r="B49">
        <v>40</v>
      </c>
      <c r="C49">
        <v>80</v>
      </c>
      <c r="D49">
        <v>81</v>
      </c>
      <c r="E49">
        <v>200</v>
      </c>
      <c r="F49" s="21">
        <f t="shared" si="0"/>
        <v>80</v>
      </c>
      <c r="G49">
        <f t="shared" si="1"/>
        <v>1600</v>
      </c>
      <c r="H49">
        <f t="shared" si="2"/>
        <v>64000</v>
      </c>
      <c r="I49">
        <f t="shared" si="3"/>
        <v>79</v>
      </c>
      <c r="J49">
        <f t="shared" si="4"/>
        <v>6.324555320336759</v>
      </c>
      <c r="M49" s="21"/>
    </row>
    <row r="50" spans="2:13" ht="12.75">
      <c r="B50">
        <v>41</v>
      </c>
      <c r="C50">
        <v>82</v>
      </c>
      <c r="D50">
        <v>83</v>
      </c>
      <c r="E50">
        <v>205</v>
      </c>
      <c r="F50" s="21">
        <f t="shared" si="0"/>
        <v>82</v>
      </c>
      <c r="G50">
        <f t="shared" si="1"/>
        <v>1681</v>
      </c>
      <c r="H50">
        <f t="shared" si="2"/>
        <v>68921</v>
      </c>
      <c r="I50">
        <f t="shared" si="3"/>
        <v>81</v>
      </c>
      <c r="J50">
        <f t="shared" si="4"/>
        <v>6.4031242374328485</v>
      </c>
      <c r="M50" s="21"/>
    </row>
    <row r="51" spans="2:10" ht="12.75">
      <c r="B51">
        <v>42</v>
      </c>
      <c r="C51">
        <v>84</v>
      </c>
      <c r="D51">
        <v>85</v>
      </c>
      <c r="E51">
        <v>210</v>
      </c>
      <c r="F51" s="21">
        <f t="shared" si="0"/>
        <v>84</v>
      </c>
      <c r="G51">
        <f t="shared" si="1"/>
        <v>1764</v>
      </c>
      <c r="H51">
        <f t="shared" si="2"/>
        <v>74088</v>
      </c>
      <c r="I51">
        <f t="shared" si="3"/>
        <v>83</v>
      </c>
      <c r="J51">
        <f t="shared" si="4"/>
        <v>6.48074069840786</v>
      </c>
    </row>
    <row r="52" spans="2:10" ht="12.75">
      <c r="B52">
        <v>43</v>
      </c>
      <c r="C52">
        <v>86</v>
      </c>
      <c r="D52">
        <v>87</v>
      </c>
      <c r="E52">
        <v>215</v>
      </c>
      <c r="F52" s="21">
        <f t="shared" si="0"/>
        <v>86</v>
      </c>
      <c r="G52">
        <f t="shared" si="1"/>
        <v>1849</v>
      </c>
      <c r="H52">
        <f t="shared" si="2"/>
        <v>79507</v>
      </c>
      <c r="I52">
        <f t="shared" si="3"/>
        <v>85</v>
      </c>
      <c r="J52">
        <f t="shared" si="4"/>
        <v>6.557438524302</v>
      </c>
    </row>
    <row r="53" spans="2:10" ht="12.75">
      <c r="B53">
        <v>44</v>
      </c>
      <c r="C53">
        <v>88</v>
      </c>
      <c r="D53">
        <v>89</v>
      </c>
      <c r="E53">
        <v>220</v>
      </c>
      <c r="F53" s="21">
        <f t="shared" si="0"/>
        <v>88</v>
      </c>
      <c r="G53">
        <f t="shared" si="1"/>
        <v>1936</v>
      </c>
      <c r="H53">
        <f t="shared" si="2"/>
        <v>85184</v>
      </c>
      <c r="I53">
        <f t="shared" si="3"/>
        <v>87</v>
      </c>
      <c r="J53">
        <f t="shared" si="4"/>
        <v>6.6332495807108</v>
      </c>
    </row>
    <row r="54" spans="2:10" ht="12.75">
      <c r="B54">
        <v>45</v>
      </c>
      <c r="C54">
        <v>90</v>
      </c>
      <c r="D54">
        <v>91</v>
      </c>
      <c r="E54">
        <v>225</v>
      </c>
      <c r="F54" s="21">
        <f t="shared" si="0"/>
        <v>90</v>
      </c>
      <c r="G54">
        <f t="shared" si="1"/>
        <v>2025</v>
      </c>
      <c r="H54">
        <f t="shared" si="2"/>
        <v>91125</v>
      </c>
      <c r="I54">
        <f t="shared" si="3"/>
        <v>89</v>
      </c>
      <c r="J54">
        <f t="shared" si="4"/>
        <v>6.708203932499369</v>
      </c>
    </row>
    <row r="55" spans="2:10" ht="12.75">
      <c r="B55">
        <v>46</v>
      </c>
      <c r="C55">
        <v>92</v>
      </c>
      <c r="D55">
        <v>93</v>
      </c>
      <c r="E55">
        <v>230</v>
      </c>
      <c r="F55" s="21">
        <f t="shared" si="0"/>
        <v>92</v>
      </c>
      <c r="G55">
        <f t="shared" si="1"/>
        <v>2116</v>
      </c>
      <c r="H55">
        <f t="shared" si="2"/>
        <v>97336</v>
      </c>
      <c r="I55">
        <f t="shared" si="3"/>
        <v>91</v>
      </c>
      <c r="J55">
        <f t="shared" si="4"/>
        <v>6.782329983125268</v>
      </c>
    </row>
    <row r="56" spans="2:10" ht="12.75">
      <c r="B56">
        <v>47</v>
      </c>
      <c r="C56">
        <v>94</v>
      </c>
      <c r="D56">
        <v>95</v>
      </c>
      <c r="E56">
        <v>235</v>
      </c>
      <c r="F56" s="21">
        <f t="shared" si="0"/>
        <v>94</v>
      </c>
      <c r="G56">
        <f t="shared" si="1"/>
        <v>2209</v>
      </c>
      <c r="H56">
        <f t="shared" si="2"/>
        <v>103823</v>
      </c>
      <c r="I56">
        <f t="shared" si="3"/>
        <v>93</v>
      </c>
      <c r="J56">
        <f t="shared" si="4"/>
        <v>6.855654600401044</v>
      </c>
    </row>
    <row r="57" spans="2:10" ht="12.75">
      <c r="B57">
        <v>48</v>
      </c>
      <c r="C57">
        <v>96</v>
      </c>
      <c r="D57">
        <v>97</v>
      </c>
      <c r="E57">
        <v>240</v>
      </c>
      <c r="F57" s="21">
        <f t="shared" si="0"/>
        <v>96</v>
      </c>
      <c r="G57">
        <f t="shared" si="1"/>
        <v>2304</v>
      </c>
      <c r="H57">
        <f t="shared" si="2"/>
        <v>110592</v>
      </c>
      <c r="I57">
        <f t="shared" si="3"/>
        <v>95</v>
      </c>
      <c r="J57">
        <f t="shared" si="4"/>
        <v>6.928203230275509</v>
      </c>
    </row>
    <row r="58" spans="2:10" ht="12.75">
      <c r="B58">
        <v>49</v>
      </c>
      <c r="C58">
        <v>98</v>
      </c>
      <c r="D58">
        <v>99</v>
      </c>
      <c r="E58">
        <v>245</v>
      </c>
      <c r="F58" s="21">
        <f t="shared" si="0"/>
        <v>98</v>
      </c>
      <c r="G58">
        <f t="shared" si="1"/>
        <v>2401</v>
      </c>
      <c r="H58">
        <f t="shared" si="2"/>
        <v>117649</v>
      </c>
      <c r="I58">
        <f t="shared" si="3"/>
        <v>97</v>
      </c>
      <c r="J58">
        <f t="shared" si="4"/>
        <v>7</v>
      </c>
    </row>
    <row r="59" spans="2:10" ht="12.75">
      <c r="B59">
        <v>50</v>
      </c>
      <c r="C59">
        <v>100</v>
      </c>
      <c r="D59">
        <v>101</v>
      </c>
      <c r="E59">
        <v>250</v>
      </c>
      <c r="F59" s="21">
        <f t="shared" si="0"/>
        <v>100</v>
      </c>
      <c r="G59">
        <f t="shared" si="1"/>
        <v>2500</v>
      </c>
      <c r="H59">
        <f t="shared" si="2"/>
        <v>125000</v>
      </c>
      <c r="I59">
        <f t="shared" si="3"/>
        <v>99</v>
      </c>
      <c r="J59">
        <f t="shared" si="4"/>
        <v>7.0710678118654755</v>
      </c>
    </row>
    <row r="60" spans="2:10" ht="12.75">
      <c r="B60">
        <v>51</v>
      </c>
      <c r="C60">
        <v>102</v>
      </c>
      <c r="D60">
        <v>103</v>
      </c>
      <c r="E60">
        <v>255</v>
      </c>
      <c r="F60" s="21">
        <f t="shared" si="0"/>
        <v>102</v>
      </c>
      <c r="G60">
        <f t="shared" si="1"/>
        <v>2601</v>
      </c>
      <c r="H60">
        <f t="shared" si="2"/>
        <v>132651</v>
      </c>
      <c r="I60">
        <f t="shared" si="3"/>
        <v>101</v>
      </c>
      <c r="J60">
        <f t="shared" si="4"/>
        <v>7.14142842854285</v>
      </c>
    </row>
    <row r="61" spans="2:10" ht="12.75">
      <c r="B61">
        <v>52</v>
      </c>
      <c r="C61">
        <v>104</v>
      </c>
      <c r="D61">
        <v>105</v>
      </c>
      <c r="E61">
        <v>260</v>
      </c>
      <c r="F61" s="21">
        <f t="shared" si="0"/>
        <v>104</v>
      </c>
      <c r="G61">
        <f t="shared" si="1"/>
        <v>2704</v>
      </c>
      <c r="H61">
        <f t="shared" si="2"/>
        <v>140608</v>
      </c>
      <c r="I61">
        <f t="shared" si="3"/>
        <v>103</v>
      </c>
      <c r="J61">
        <f t="shared" si="4"/>
        <v>7.211102550927978</v>
      </c>
    </row>
    <row r="62" spans="2:10" ht="12.75">
      <c r="B62">
        <v>53</v>
      </c>
      <c r="C62">
        <v>106</v>
      </c>
      <c r="D62">
        <v>107</v>
      </c>
      <c r="E62">
        <v>265</v>
      </c>
      <c r="F62" s="21">
        <f t="shared" si="0"/>
        <v>106</v>
      </c>
      <c r="G62">
        <f t="shared" si="1"/>
        <v>2809</v>
      </c>
      <c r="H62">
        <f t="shared" si="2"/>
        <v>148877</v>
      </c>
      <c r="I62">
        <f t="shared" si="3"/>
        <v>105</v>
      </c>
      <c r="J62">
        <f t="shared" si="4"/>
        <v>7.280109889280518</v>
      </c>
    </row>
    <row r="63" spans="2:10" ht="12.75">
      <c r="B63">
        <v>54</v>
      </c>
      <c r="C63">
        <v>108</v>
      </c>
      <c r="D63">
        <v>109</v>
      </c>
      <c r="E63">
        <v>270</v>
      </c>
      <c r="F63" s="21">
        <f t="shared" si="0"/>
        <v>108</v>
      </c>
      <c r="G63">
        <f t="shared" si="1"/>
        <v>2916</v>
      </c>
      <c r="H63">
        <f t="shared" si="2"/>
        <v>157464</v>
      </c>
      <c r="I63">
        <f t="shared" si="3"/>
        <v>107</v>
      </c>
      <c r="J63">
        <f t="shared" si="4"/>
        <v>7.3484692283495345</v>
      </c>
    </row>
    <row r="64" spans="2:10" ht="12.75">
      <c r="B64">
        <v>55</v>
      </c>
      <c r="C64">
        <v>110</v>
      </c>
      <c r="D64">
        <v>111</v>
      </c>
      <c r="E64">
        <v>275</v>
      </c>
      <c r="F64" s="21">
        <f t="shared" si="0"/>
        <v>110</v>
      </c>
      <c r="G64">
        <f t="shared" si="1"/>
        <v>3025</v>
      </c>
      <c r="H64">
        <f t="shared" si="2"/>
        <v>166375</v>
      </c>
      <c r="I64">
        <f t="shared" si="3"/>
        <v>109</v>
      </c>
      <c r="J64">
        <f t="shared" si="4"/>
        <v>7.416198487095663</v>
      </c>
    </row>
    <row r="65" spans="2:10" ht="12.75">
      <c r="B65">
        <v>56</v>
      </c>
      <c r="C65">
        <v>112</v>
      </c>
      <c r="D65">
        <v>113</v>
      </c>
      <c r="E65">
        <v>280</v>
      </c>
      <c r="F65" s="21">
        <f t="shared" si="0"/>
        <v>112</v>
      </c>
      <c r="G65">
        <f t="shared" si="1"/>
        <v>3136</v>
      </c>
      <c r="H65">
        <f t="shared" si="2"/>
        <v>175616</v>
      </c>
      <c r="I65">
        <f t="shared" si="3"/>
        <v>111</v>
      </c>
      <c r="J65">
        <f t="shared" si="4"/>
        <v>7.483314773547883</v>
      </c>
    </row>
    <row r="66" spans="2:10" ht="12.75">
      <c r="B66">
        <v>57</v>
      </c>
      <c r="C66">
        <v>114</v>
      </c>
      <c r="D66">
        <v>115</v>
      </c>
      <c r="E66">
        <v>285</v>
      </c>
      <c r="F66" s="21">
        <f t="shared" si="0"/>
        <v>114</v>
      </c>
      <c r="G66">
        <f t="shared" si="1"/>
        <v>3249</v>
      </c>
      <c r="H66">
        <f t="shared" si="2"/>
        <v>185193</v>
      </c>
      <c r="I66">
        <f t="shared" si="3"/>
        <v>113</v>
      </c>
      <c r="J66">
        <f t="shared" si="4"/>
        <v>7.54983443527075</v>
      </c>
    </row>
    <row r="67" spans="2:10" ht="12.75">
      <c r="B67">
        <v>58</v>
      </c>
      <c r="C67">
        <v>116</v>
      </c>
      <c r="D67">
        <v>117</v>
      </c>
      <c r="E67">
        <v>290</v>
      </c>
      <c r="F67" s="21">
        <f t="shared" si="0"/>
        <v>116</v>
      </c>
      <c r="G67">
        <f t="shared" si="1"/>
        <v>3364</v>
      </c>
      <c r="H67">
        <f t="shared" si="2"/>
        <v>195112</v>
      </c>
      <c r="I67">
        <f t="shared" si="3"/>
        <v>115</v>
      </c>
      <c r="J67">
        <f t="shared" si="4"/>
        <v>7.615773105863909</v>
      </c>
    </row>
    <row r="68" spans="2:10" ht="12.75">
      <c r="B68">
        <v>59</v>
      </c>
      <c r="C68">
        <v>118</v>
      </c>
      <c r="D68">
        <v>119</v>
      </c>
      <c r="E68">
        <v>295</v>
      </c>
      <c r="F68" s="21">
        <f t="shared" si="0"/>
        <v>118</v>
      </c>
      <c r="G68">
        <f t="shared" si="1"/>
        <v>3481</v>
      </c>
      <c r="H68">
        <f t="shared" si="2"/>
        <v>205379</v>
      </c>
      <c r="I68">
        <f t="shared" si="3"/>
        <v>117</v>
      </c>
      <c r="J68">
        <f t="shared" si="4"/>
        <v>7.681145747868608</v>
      </c>
    </row>
    <row r="69" spans="2:10" ht="12.75">
      <c r="B69">
        <v>60</v>
      </c>
      <c r="C69">
        <v>120</v>
      </c>
      <c r="D69">
        <v>121</v>
      </c>
      <c r="E69">
        <v>300</v>
      </c>
      <c r="F69" s="21">
        <f t="shared" si="0"/>
        <v>120</v>
      </c>
      <c r="G69">
        <f t="shared" si="1"/>
        <v>3600</v>
      </c>
      <c r="H69">
        <f t="shared" si="2"/>
        <v>216000</v>
      </c>
      <c r="I69">
        <f t="shared" si="3"/>
        <v>119</v>
      </c>
      <c r="J69">
        <f t="shared" si="4"/>
        <v>7.745966692414834</v>
      </c>
    </row>
    <row r="70" spans="2:10" ht="12.75">
      <c r="B70">
        <v>61</v>
      </c>
      <c r="C70">
        <v>122</v>
      </c>
      <c r="D70">
        <v>123</v>
      </c>
      <c r="E70">
        <v>305</v>
      </c>
      <c r="F70" s="21">
        <f t="shared" si="0"/>
        <v>122</v>
      </c>
      <c r="G70">
        <f t="shared" si="1"/>
        <v>3721</v>
      </c>
      <c r="H70">
        <f t="shared" si="2"/>
        <v>226981</v>
      </c>
      <c r="I70">
        <f t="shared" si="3"/>
        <v>121</v>
      </c>
      <c r="J70">
        <f t="shared" si="4"/>
        <v>7.810249675906654</v>
      </c>
    </row>
    <row r="71" spans="2:10" ht="12.75">
      <c r="B71">
        <v>62</v>
      </c>
      <c r="C71">
        <v>124</v>
      </c>
      <c r="D71">
        <v>125</v>
      </c>
      <c r="E71">
        <v>310</v>
      </c>
      <c r="F71" s="21">
        <f t="shared" si="0"/>
        <v>124</v>
      </c>
      <c r="G71">
        <f t="shared" si="1"/>
        <v>3844</v>
      </c>
      <c r="H71">
        <f t="shared" si="2"/>
        <v>238328</v>
      </c>
      <c r="I71">
        <f t="shared" si="3"/>
        <v>123</v>
      </c>
      <c r="J71">
        <f t="shared" si="4"/>
        <v>7.874007874011811</v>
      </c>
    </row>
    <row r="72" spans="2:10" ht="12.75">
      <c r="B72">
        <v>63</v>
      </c>
      <c r="C72">
        <v>126</v>
      </c>
      <c r="D72">
        <v>127</v>
      </c>
      <c r="E72">
        <v>315</v>
      </c>
      <c r="F72" s="21">
        <f t="shared" si="0"/>
        <v>126</v>
      </c>
      <c r="G72">
        <f t="shared" si="1"/>
        <v>3969</v>
      </c>
      <c r="H72">
        <f t="shared" si="2"/>
        <v>250047</v>
      </c>
      <c r="I72">
        <f t="shared" si="3"/>
        <v>125</v>
      </c>
      <c r="J72">
        <f t="shared" si="4"/>
        <v>7.937253933193772</v>
      </c>
    </row>
    <row r="73" spans="2:10" ht="12.75">
      <c r="B73">
        <v>64</v>
      </c>
      <c r="C73">
        <v>128</v>
      </c>
      <c r="D73">
        <v>129</v>
      </c>
      <c r="E73">
        <v>320</v>
      </c>
      <c r="F73" s="21">
        <f t="shared" si="0"/>
        <v>128</v>
      </c>
      <c r="G73">
        <f t="shared" si="1"/>
        <v>4096</v>
      </c>
      <c r="H73">
        <f t="shared" si="2"/>
        <v>262144</v>
      </c>
      <c r="I73">
        <f t="shared" si="3"/>
        <v>127</v>
      </c>
      <c r="J73">
        <f t="shared" si="4"/>
        <v>8</v>
      </c>
    </row>
    <row r="74" spans="2:10" ht="12.75">
      <c r="B74">
        <v>65</v>
      </c>
      <c r="C74">
        <v>130</v>
      </c>
      <c r="D74">
        <v>131</v>
      </c>
      <c r="E74">
        <v>325</v>
      </c>
      <c r="F74" s="21">
        <f t="shared" si="0"/>
        <v>130</v>
      </c>
      <c r="G74">
        <f t="shared" si="1"/>
        <v>4225</v>
      </c>
      <c r="H74">
        <f t="shared" si="2"/>
        <v>274625</v>
      </c>
      <c r="I74">
        <f t="shared" si="3"/>
        <v>129</v>
      </c>
      <c r="J74">
        <f t="shared" si="4"/>
        <v>8.06225774829855</v>
      </c>
    </row>
    <row r="75" spans="2:10" ht="12.75">
      <c r="B75">
        <v>66</v>
      </c>
      <c r="C75">
        <v>132</v>
      </c>
      <c r="D75">
        <v>133</v>
      </c>
      <c r="E75">
        <v>330</v>
      </c>
      <c r="F75" s="21">
        <f aca="true" t="shared" si="5" ref="F75:F138">2*B75</f>
        <v>132</v>
      </c>
      <c r="G75">
        <f aca="true" t="shared" si="6" ref="G75:G138">B75^2</f>
        <v>4356</v>
      </c>
      <c r="H75">
        <f aca="true" t="shared" si="7" ref="H75:H138">B75^3</f>
        <v>287496</v>
      </c>
      <c r="I75">
        <f aca="true" t="shared" si="8" ref="I75:I138">2*B75-1</f>
        <v>131</v>
      </c>
      <c r="J75">
        <f aca="true" t="shared" si="9" ref="J75:J138">SQRT(B75)</f>
        <v>8.12403840463596</v>
      </c>
    </row>
    <row r="76" spans="2:10" ht="12.75">
      <c r="B76">
        <v>67</v>
      </c>
      <c r="C76">
        <v>134</v>
      </c>
      <c r="D76">
        <v>135</v>
      </c>
      <c r="E76">
        <v>335</v>
      </c>
      <c r="F76" s="21">
        <f t="shared" si="5"/>
        <v>134</v>
      </c>
      <c r="G76">
        <f t="shared" si="6"/>
        <v>4489</v>
      </c>
      <c r="H76">
        <f t="shared" si="7"/>
        <v>300763</v>
      </c>
      <c r="I76">
        <f t="shared" si="8"/>
        <v>133</v>
      </c>
      <c r="J76">
        <f t="shared" si="9"/>
        <v>8.18535277187245</v>
      </c>
    </row>
    <row r="77" spans="2:10" ht="12.75">
      <c r="B77">
        <v>68</v>
      </c>
      <c r="C77">
        <v>136</v>
      </c>
      <c r="D77">
        <v>137</v>
      </c>
      <c r="E77">
        <v>340</v>
      </c>
      <c r="F77" s="21">
        <f t="shared" si="5"/>
        <v>136</v>
      </c>
      <c r="G77">
        <f t="shared" si="6"/>
        <v>4624</v>
      </c>
      <c r="H77">
        <f t="shared" si="7"/>
        <v>314432</v>
      </c>
      <c r="I77">
        <f t="shared" si="8"/>
        <v>135</v>
      </c>
      <c r="J77">
        <f t="shared" si="9"/>
        <v>8.246211251235321</v>
      </c>
    </row>
    <row r="78" spans="2:10" ht="12.75">
      <c r="B78">
        <v>69</v>
      </c>
      <c r="C78">
        <v>138</v>
      </c>
      <c r="D78">
        <v>139</v>
      </c>
      <c r="E78">
        <v>345</v>
      </c>
      <c r="F78" s="21">
        <f t="shared" si="5"/>
        <v>138</v>
      </c>
      <c r="G78">
        <f t="shared" si="6"/>
        <v>4761</v>
      </c>
      <c r="H78">
        <f t="shared" si="7"/>
        <v>328509</v>
      </c>
      <c r="I78">
        <f t="shared" si="8"/>
        <v>137</v>
      </c>
      <c r="J78">
        <f t="shared" si="9"/>
        <v>8.306623862918075</v>
      </c>
    </row>
    <row r="79" spans="2:10" ht="12.75">
      <c r="B79">
        <v>70</v>
      </c>
      <c r="C79">
        <v>140</v>
      </c>
      <c r="D79">
        <v>141</v>
      </c>
      <c r="E79">
        <v>350</v>
      </c>
      <c r="F79" s="21">
        <f t="shared" si="5"/>
        <v>140</v>
      </c>
      <c r="G79">
        <f t="shared" si="6"/>
        <v>4900</v>
      </c>
      <c r="H79">
        <f t="shared" si="7"/>
        <v>343000</v>
      </c>
      <c r="I79">
        <f t="shared" si="8"/>
        <v>139</v>
      </c>
      <c r="J79">
        <f t="shared" si="9"/>
        <v>8.366600265340756</v>
      </c>
    </row>
    <row r="80" spans="2:10" ht="12.75">
      <c r="B80">
        <v>71</v>
      </c>
      <c r="C80">
        <v>142</v>
      </c>
      <c r="D80">
        <v>143</v>
      </c>
      <c r="E80">
        <v>355</v>
      </c>
      <c r="F80" s="21">
        <f t="shared" si="5"/>
        <v>142</v>
      </c>
      <c r="G80">
        <f t="shared" si="6"/>
        <v>5041</v>
      </c>
      <c r="H80">
        <f t="shared" si="7"/>
        <v>357911</v>
      </c>
      <c r="I80">
        <f t="shared" si="8"/>
        <v>141</v>
      </c>
      <c r="J80">
        <f t="shared" si="9"/>
        <v>8.426149773176359</v>
      </c>
    </row>
    <row r="81" spans="2:10" ht="12.75">
      <c r="B81">
        <v>72</v>
      </c>
      <c r="C81">
        <v>144</v>
      </c>
      <c r="D81">
        <v>145</v>
      </c>
      <c r="E81">
        <v>360</v>
      </c>
      <c r="F81" s="21">
        <f t="shared" si="5"/>
        <v>144</v>
      </c>
      <c r="G81">
        <f t="shared" si="6"/>
        <v>5184</v>
      </c>
      <c r="H81">
        <f t="shared" si="7"/>
        <v>373248</v>
      </c>
      <c r="I81">
        <f t="shared" si="8"/>
        <v>143</v>
      </c>
      <c r="J81">
        <f t="shared" si="9"/>
        <v>8.48528137423857</v>
      </c>
    </row>
    <row r="82" spans="2:10" ht="12.75">
      <c r="B82">
        <v>73</v>
      </c>
      <c r="C82">
        <v>146</v>
      </c>
      <c r="D82">
        <v>147</v>
      </c>
      <c r="E82">
        <v>365</v>
      </c>
      <c r="F82" s="21">
        <f t="shared" si="5"/>
        <v>146</v>
      </c>
      <c r="G82">
        <f t="shared" si="6"/>
        <v>5329</v>
      </c>
      <c r="H82">
        <f t="shared" si="7"/>
        <v>389017</v>
      </c>
      <c r="I82">
        <f t="shared" si="8"/>
        <v>145</v>
      </c>
      <c r="J82">
        <f t="shared" si="9"/>
        <v>8.54400374531753</v>
      </c>
    </row>
    <row r="83" spans="2:10" ht="12.75">
      <c r="B83">
        <v>74</v>
      </c>
      <c r="C83">
        <v>148</v>
      </c>
      <c r="D83">
        <v>149</v>
      </c>
      <c r="E83">
        <v>370</v>
      </c>
      <c r="F83" s="21">
        <f t="shared" si="5"/>
        <v>148</v>
      </c>
      <c r="G83">
        <f t="shared" si="6"/>
        <v>5476</v>
      </c>
      <c r="H83">
        <f t="shared" si="7"/>
        <v>405224</v>
      </c>
      <c r="I83">
        <f t="shared" si="8"/>
        <v>147</v>
      </c>
      <c r="J83">
        <f t="shared" si="9"/>
        <v>8.602325267042627</v>
      </c>
    </row>
    <row r="84" spans="2:10" ht="12.75">
      <c r="B84">
        <v>75</v>
      </c>
      <c r="C84">
        <v>150</v>
      </c>
      <c r="D84">
        <v>151</v>
      </c>
      <c r="E84">
        <v>375</v>
      </c>
      <c r="F84" s="21">
        <f t="shared" si="5"/>
        <v>150</v>
      </c>
      <c r="G84">
        <f t="shared" si="6"/>
        <v>5625</v>
      </c>
      <c r="H84">
        <f t="shared" si="7"/>
        <v>421875</v>
      </c>
      <c r="I84">
        <f t="shared" si="8"/>
        <v>149</v>
      </c>
      <c r="J84">
        <f t="shared" si="9"/>
        <v>8.660254037844387</v>
      </c>
    </row>
    <row r="85" spans="2:10" ht="12.75">
      <c r="B85">
        <v>76</v>
      </c>
      <c r="C85">
        <v>152</v>
      </c>
      <c r="D85">
        <v>153</v>
      </c>
      <c r="E85">
        <v>380</v>
      </c>
      <c r="F85" s="21">
        <f t="shared" si="5"/>
        <v>152</v>
      </c>
      <c r="G85">
        <f t="shared" si="6"/>
        <v>5776</v>
      </c>
      <c r="H85">
        <f t="shared" si="7"/>
        <v>438976</v>
      </c>
      <c r="I85">
        <f t="shared" si="8"/>
        <v>151</v>
      </c>
      <c r="J85">
        <f t="shared" si="9"/>
        <v>8.717797887081348</v>
      </c>
    </row>
    <row r="86" spans="2:10" ht="12.75">
      <c r="B86">
        <v>77</v>
      </c>
      <c r="C86">
        <v>154</v>
      </c>
      <c r="D86">
        <v>155</v>
      </c>
      <c r="E86">
        <v>385</v>
      </c>
      <c r="F86" s="21">
        <f t="shared" si="5"/>
        <v>154</v>
      </c>
      <c r="G86">
        <f t="shared" si="6"/>
        <v>5929</v>
      </c>
      <c r="H86">
        <f t="shared" si="7"/>
        <v>456533</v>
      </c>
      <c r="I86">
        <f t="shared" si="8"/>
        <v>153</v>
      </c>
      <c r="J86">
        <f t="shared" si="9"/>
        <v>8.774964387392123</v>
      </c>
    </row>
    <row r="87" spans="2:10" ht="12.75">
      <c r="B87">
        <v>78</v>
      </c>
      <c r="C87">
        <v>156</v>
      </c>
      <c r="D87">
        <v>157</v>
      </c>
      <c r="E87">
        <v>390</v>
      </c>
      <c r="F87" s="21">
        <f t="shared" si="5"/>
        <v>156</v>
      </c>
      <c r="G87">
        <f t="shared" si="6"/>
        <v>6084</v>
      </c>
      <c r="H87">
        <f t="shared" si="7"/>
        <v>474552</v>
      </c>
      <c r="I87">
        <f t="shared" si="8"/>
        <v>155</v>
      </c>
      <c r="J87">
        <f t="shared" si="9"/>
        <v>8.831760866327848</v>
      </c>
    </row>
    <row r="88" spans="2:10" ht="12.75">
      <c r="B88">
        <v>79</v>
      </c>
      <c r="C88">
        <v>158</v>
      </c>
      <c r="D88">
        <v>159</v>
      </c>
      <c r="E88">
        <v>395</v>
      </c>
      <c r="F88" s="21">
        <f t="shared" si="5"/>
        <v>158</v>
      </c>
      <c r="G88">
        <f t="shared" si="6"/>
        <v>6241</v>
      </c>
      <c r="H88">
        <f t="shared" si="7"/>
        <v>493039</v>
      </c>
      <c r="I88">
        <f t="shared" si="8"/>
        <v>157</v>
      </c>
      <c r="J88">
        <f t="shared" si="9"/>
        <v>8.888194417315589</v>
      </c>
    </row>
    <row r="89" spans="2:10" ht="12.75">
      <c r="B89">
        <v>80</v>
      </c>
      <c r="C89">
        <v>160</v>
      </c>
      <c r="D89">
        <v>161</v>
      </c>
      <c r="E89">
        <v>400</v>
      </c>
      <c r="F89" s="21">
        <f t="shared" si="5"/>
        <v>160</v>
      </c>
      <c r="G89">
        <f t="shared" si="6"/>
        <v>6400</v>
      </c>
      <c r="H89">
        <f t="shared" si="7"/>
        <v>512000</v>
      </c>
      <c r="I89">
        <f t="shared" si="8"/>
        <v>159</v>
      </c>
      <c r="J89">
        <f t="shared" si="9"/>
        <v>8.94427190999916</v>
      </c>
    </row>
    <row r="90" spans="2:10" ht="12.75">
      <c r="B90">
        <v>81</v>
      </c>
      <c r="C90">
        <v>162</v>
      </c>
      <c r="D90">
        <v>163</v>
      </c>
      <c r="E90">
        <v>405</v>
      </c>
      <c r="F90" s="21">
        <f t="shared" si="5"/>
        <v>162</v>
      </c>
      <c r="G90">
        <f t="shared" si="6"/>
        <v>6561</v>
      </c>
      <c r="H90">
        <f t="shared" si="7"/>
        <v>531441</v>
      </c>
      <c r="I90">
        <f t="shared" si="8"/>
        <v>161</v>
      </c>
      <c r="J90">
        <f t="shared" si="9"/>
        <v>9</v>
      </c>
    </row>
    <row r="91" spans="2:10" ht="12.75">
      <c r="B91">
        <v>82</v>
      </c>
      <c r="C91">
        <v>164</v>
      </c>
      <c r="D91">
        <v>165</v>
      </c>
      <c r="E91">
        <v>410</v>
      </c>
      <c r="F91" s="21">
        <f t="shared" si="5"/>
        <v>164</v>
      </c>
      <c r="G91">
        <f t="shared" si="6"/>
        <v>6724</v>
      </c>
      <c r="H91">
        <f t="shared" si="7"/>
        <v>551368</v>
      </c>
      <c r="I91">
        <f t="shared" si="8"/>
        <v>163</v>
      </c>
      <c r="J91">
        <f t="shared" si="9"/>
        <v>9.055385138137417</v>
      </c>
    </row>
    <row r="92" spans="2:10" ht="12.75">
      <c r="B92">
        <v>83</v>
      </c>
      <c r="C92">
        <v>166</v>
      </c>
      <c r="D92">
        <v>167</v>
      </c>
      <c r="E92">
        <v>415</v>
      </c>
      <c r="F92" s="21">
        <f t="shared" si="5"/>
        <v>166</v>
      </c>
      <c r="G92">
        <f t="shared" si="6"/>
        <v>6889</v>
      </c>
      <c r="H92">
        <f t="shared" si="7"/>
        <v>571787</v>
      </c>
      <c r="I92">
        <f t="shared" si="8"/>
        <v>165</v>
      </c>
      <c r="J92">
        <f t="shared" si="9"/>
        <v>9.1104335791443</v>
      </c>
    </row>
    <row r="93" spans="2:10" ht="12.75">
      <c r="B93">
        <v>84</v>
      </c>
      <c r="C93">
        <v>168</v>
      </c>
      <c r="D93">
        <v>169</v>
      </c>
      <c r="E93">
        <v>420</v>
      </c>
      <c r="F93" s="21">
        <f t="shared" si="5"/>
        <v>168</v>
      </c>
      <c r="G93">
        <f t="shared" si="6"/>
        <v>7056</v>
      </c>
      <c r="H93">
        <f t="shared" si="7"/>
        <v>592704</v>
      </c>
      <c r="I93">
        <f t="shared" si="8"/>
        <v>167</v>
      </c>
      <c r="J93">
        <f t="shared" si="9"/>
        <v>9.16515138991168</v>
      </c>
    </row>
    <row r="94" spans="2:10" ht="12.75">
      <c r="B94">
        <v>85</v>
      </c>
      <c r="C94">
        <v>170</v>
      </c>
      <c r="D94">
        <v>171</v>
      </c>
      <c r="E94">
        <v>425</v>
      </c>
      <c r="F94" s="21">
        <f t="shared" si="5"/>
        <v>170</v>
      </c>
      <c r="G94">
        <f t="shared" si="6"/>
        <v>7225</v>
      </c>
      <c r="H94">
        <f t="shared" si="7"/>
        <v>614125</v>
      </c>
      <c r="I94">
        <f t="shared" si="8"/>
        <v>169</v>
      </c>
      <c r="J94">
        <f t="shared" si="9"/>
        <v>9.219544457292887</v>
      </c>
    </row>
    <row r="95" spans="2:10" ht="12.75">
      <c r="B95">
        <v>86</v>
      </c>
      <c r="C95">
        <v>172</v>
      </c>
      <c r="D95">
        <v>173</v>
      </c>
      <c r="E95">
        <v>430</v>
      </c>
      <c r="F95" s="21">
        <f t="shared" si="5"/>
        <v>172</v>
      </c>
      <c r="G95">
        <f t="shared" si="6"/>
        <v>7396</v>
      </c>
      <c r="H95">
        <f t="shared" si="7"/>
        <v>636056</v>
      </c>
      <c r="I95">
        <f t="shared" si="8"/>
        <v>171</v>
      </c>
      <c r="J95">
        <f t="shared" si="9"/>
        <v>9.273618495495704</v>
      </c>
    </row>
    <row r="96" spans="2:10" ht="12.75">
      <c r="B96">
        <v>87</v>
      </c>
      <c r="C96">
        <v>174</v>
      </c>
      <c r="D96">
        <v>175</v>
      </c>
      <c r="E96">
        <v>435</v>
      </c>
      <c r="F96" s="21">
        <f t="shared" si="5"/>
        <v>174</v>
      </c>
      <c r="G96">
        <f t="shared" si="6"/>
        <v>7569</v>
      </c>
      <c r="H96">
        <f t="shared" si="7"/>
        <v>658503</v>
      </c>
      <c r="I96">
        <f t="shared" si="8"/>
        <v>173</v>
      </c>
      <c r="J96">
        <f t="shared" si="9"/>
        <v>9.327379053088816</v>
      </c>
    </row>
    <row r="97" spans="2:10" ht="12.75">
      <c r="B97">
        <v>88</v>
      </c>
      <c r="C97">
        <v>176</v>
      </c>
      <c r="D97">
        <v>177</v>
      </c>
      <c r="E97">
        <v>440</v>
      </c>
      <c r="F97" s="21">
        <f t="shared" si="5"/>
        <v>176</v>
      </c>
      <c r="G97">
        <f t="shared" si="6"/>
        <v>7744</v>
      </c>
      <c r="H97">
        <f t="shared" si="7"/>
        <v>681472</v>
      </c>
      <c r="I97">
        <f t="shared" si="8"/>
        <v>175</v>
      </c>
      <c r="J97">
        <f t="shared" si="9"/>
        <v>9.38083151964686</v>
      </c>
    </row>
    <row r="98" spans="2:10" ht="12.75">
      <c r="B98">
        <v>89</v>
      </c>
      <c r="C98">
        <v>178</v>
      </c>
      <c r="D98">
        <v>179</v>
      </c>
      <c r="E98">
        <v>445</v>
      </c>
      <c r="F98" s="21">
        <f t="shared" si="5"/>
        <v>178</v>
      </c>
      <c r="G98">
        <f t="shared" si="6"/>
        <v>7921</v>
      </c>
      <c r="H98">
        <f t="shared" si="7"/>
        <v>704969</v>
      </c>
      <c r="I98">
        <f t="shared" si="8"/>
        <v>177</v>
      </c>
      <c r="J98">
        <f t="shared" si="9"/>
        <v>9.433981132056603</v>
      </c>
    </row>
    <row r="99" spans="2:10" ht="12.75">
      <c r="B99">
        <v>90</v>
      </c>
      <c r="C99">
        <v>180</v>
      </c>
      <c r="D99">
        <v>181</v>
      </c>
      <c r="E99">
        <v>450</v>
      </c>
      <c r="F99" s="21">
        <f t="shared" si="5"/>
        <v>180</v>
      </c>
      <c r="G99">
        <f t="shared" si="6"/>
        <v>8100</v>
      </c>
      <c r="H99">
        <f t="shared" si="7"/>
        <v>729000</v>
      </c>
      <c r="I99">
        <f t="shared" si="8"/>
        <v>179</v>
      </c>
      <c r="J99">
        <f t="shared" si="9"/>
        <v>9.486832980505138</v>
      </c>
    </row>
    <row r="100" spans="2:10" ht="12.75">
      <c r="B100">
        <v>91</v>
      </c>
      <c r="C100">
        <v>182</v>
      </c>
      <c r="D100">
        <v>183</v>
      </c>
      <c r="E100">
        <v>455</v>
      </c>
      <c r="F100" s="21">
        <f t="shared" si="5"/>
        <v>182</v>
      </c>
      <c r="G100">
        <f t="shared" si="6"/>
        <v>8281</v>
      </c>
      <c r="H100">
        <f t="shared" si="7"/>
        <v>753571</v>
      </c>
      <c r="I100">
        <f t="shared" si="8"/>
        <v>181</v>
      </c>
      <c r="J100">
        <f t="shared" si="9"/>
        <v>9.539392014169456</v>
      </c>
    </row>
    <row r="101" spans="2:10" ht="12.75">
      <c r="B101">
        <v>92</v>
      </c>
      <c r="C101">
        <v>184</v>
      </c>
      <c r="D101">
        <v>185</v>
      </c>
      <c r="E101">
        <v>460</v>
      </c>
      <c r="F101" s="21">
        <f t="shared" si="5"/>
        <v>184</v>
      </c>
      <c r="G101">
        <f t="shared" si="6"/>
        <v>8464</v>
      </c>
      <c r="H101">
        <f t="shared" si="7"/>
        <v>778688</v>
      </c>
      <c r="I101">
        <f t="shared" si="8"/>
        <v>183</v>
      </c>
      <c r="J101">
        <f t="shared" si="9"/>
        <v>9.591663046625438</v>
      </c>
    </row>
    <row r="102" spans="2:10" ht="12.75">
      <c r="B102">
        <v>93</v>
      </c>
      <c r="C102">
        <v>186</v>
      </c>
      <c r="D102">
        <v>187</v>
      </c>
      <c r="E102">
        <v>465</v>
      </c>
      <c r="F102" s="21">
        <f t="shared" si="5"/>
        <v>186</v>
      </c>
      <c r="G102">
        <f t="shared" si="6"/>
        <v>8649</v>
      </c>
      <c r="H102">
        <f t="shared" si="7"/>
        <v>804357</v>
      </c>
      <c r="I102">
        <f t="shared" si="8"/>
        <v>185</v>
      </c>
      <c r="J102">
        <f t="shared" si="9"/>
        <v>9.643650760992955</v>
      </c>
    </row>
    <row r="103" spans="2:10" ht="12.75">
      <c r="B103">
        <v>94</v>
      </c>
      <c r="C103">
        <v>188</v>
      </c>
      <c r="D103">
        <v>189</v>
      </c>
      <c r="E103">
        <v>470</v>
      </c>
      <c r="F103" s="21">
        <f t="shared" si="5"/>
        <v>188</v>
      </c>
      <c r="G103">
        <f t="shared" si="6"/>
        <v>8836</v>
      </c>
      <c r="H103">
        <f t="shared" si="7"/>
        <v>830584</v>
      </c>
      <c r="I103">
        <f t="shared" si="8"/>
        <v>187</v>
      </c>
      <c r="J103">
        <f t="shared" si="9"/>
        <v>9.695359714832659</v>
      </c>
    </row>
    <row r="104" spans="2:10" ht="12.75">
      <c r="B104">
        <v>95</v>
      </c>
      <c r="C104">
        <v>190</v>
      </c>
      <c r="D104">
        <v>191</v>
      </c>
      <c r="E104">
        <v>475</v>
      </c>
      <c r="F104" s="21">
        <f t="shared" si="5"/>
        <v>190</v>
      </c>
      <c r="G104">
        <f t="shared" si="6"/>
        <v>9025</v>
      </c>
      <c r="H104">
        <f t="shared" si="7"/>
        <v>857375</v>
      </c>
      <c r="I104">
        <f t="shared" si="8"/>
        <v>189</v>
      </c>
      <c r="J104">
        <f t="shared" si="9"/>
        <v>9.746794344808963</v>
      </c>
    </row>
    <row r="105" spans="2:10" ht="12.75">
      <c r="B105">
        <v>96</v>
      </c>
      <c r="C105">
        <v>192</v>
      </c>
      <c r="D105">
        <v>193</v>
      </c>
      <c r="E105">
        <v>480</v>
      </c>
      <c r="F105" s="21">
        <f t="shared" si="5"/>
        <v>192</v>
      </c>
      <c r="G105">
        <f t="shared" si="6"/>
        <v>9216</v>
      </c>
      <c r="H105">
        <f t="shared" si="7"/>
        <v>884736</v>
      </c>
      <c r="I105">
        <f t="shared" si="8"/>
        <v>191</v>
      </c>
      <c r="J105">
        <f t="shared" si="9"/>
        <v>9.797958971132712</v>
      </c>
    </row>
    <row r="106" spans="2:10" ht="12.75">
      <c r="B106">
        <v>97</v>
      </c>
      <c r="C106">
        <v>194</v>
      </c>
      <c r="D106">
        <v>195</v>
      </c>
      <c r="E106">
        <v>485</v>
      </c>
      <c r="F106" s="21">
        <f t="shared" si="5"/>
        <v>194</v>
      </c>
      <c r="G106">
        <f t="shared" si="6"/>
        <v>9409</v>
      </c>
      <c r="H106">
        <f t="shared" si="7"/>
        <v>912673</v>
      </c>
      <c r="I106">
        <f t="shared" si="8"/>
        <v>193</v>
      </c>
      <c r="J106">
        <f t="shared" si="9"/>
        <v>9.848857801796104</v>
      </c>
    </row>
    <row r="107" spans="2:10" ht="12.75">
      <c r="B107">
        <v>98</v>
      </c>
      <c r="C107">
        <v>196</v>
      </c>
      <c r="D107">
        <v>197</v>
      </c>
      <c r="E107">
        <v>490</v>
      </c>
      <c r="F107" s="21">
        <f t="shared" si="5"/>
        <v>196</v>
      </c>
      <c r="G107">
        <f t="shared" si="6"/>
        <v>9604</v>
      </c>
      <c r="H107">
        <f t="shared" si="7"/>
        <v>941192</v>
      </c>
      <c r="I107">
        <f t="shared" si="8"/>
        <v>195</v>
      </c>
      <c r="J107">
        <f t="shared" si="9"/>
        <v>9.899494936611665</v>
      </c>
    </row>
    <row r="108" spans="2:10" ht="12.75">
      <c r="B108">
        <v>99</v>
      </c>
      <c r="C108">
        <v>198</v>
      </c>
      <c r="D108">
        <v>199</v>
      </c>
      <c r="E108">
        <v>495</v>
      </c>
      <c r="F108" s="21">
        <f t="shared" si="5"/>
        <v>198</v>
      </c>
      <c r="G108">
        <f t="shared" si="6"/>
        <v>9801</v>
      </c>
      <c r="H108">
        <f t="shared" si="7"/>
        <v>970299</v>
      </c>
      <c r="I108">
        <f t="shared" si="8"/>
        <v>197</v>
      </c>
      <c r="J108">
        <f t="shared" si="9"/>
        <v>9.9498743710662</v>
      </c>
    </row>
    <row r="109" spans="2:10" ht="12.75">
      <c r="B109">
        <v>100</v>
      </c>
      <c r="C109">
        <v>200</v>
      </c>
      <c r="D109">
        <v>201</v>
      </c>
      <c r="E109">
        <v>500</v>
      </c>
      <c r="F109" s="21">
        <f t="shared" si="5"/>
        <v>200</v>
      </c>
      <c r="G109">
        <f t="shared" si="6"/>
        <v>10000</v>
      </c>
      <c r="H109">
        <f t="shared" si="7"/>
        <v>1000000</v>
      </c>
      <c r="I109">
        <f t="shared" si="8"/>
        <v>199</v>
      </c>
      <c r="J109">
        <f t="shared" si="9"/>
        <v>10</v>
      </c>
    </row>
    <row r="110" spans="2:10" ht="12.75">
      <c r="B110">
        <v>101</v>
      </c>
      <c r="C110">
        <v>202</v>
      </c>
      <c r="D110">
        <v>203</v>
      </c>
      <c r="E110">
        <v>505</v>
      </c>
      <c r="F110" s="21">
        <f t="shared" si="5"/>
        <v>202</v>
      </c>
      <c r="G110">
        <f t="shared" si="6"/>
        <v>10201</v>
      </c>
      <c r="H110">
        <f t="shared" si="7"/>
        <v>1030301</v>
      </c>
      <c r="I110">
        <f t="shared" si="8"/>
        <v>201</v>
      </c>
      <c r="J110">
        <f t="shared" si="9"/>
        <v>10.04987562112089</v>
      </c>
    </row>
    <row r="111" spans="2:10" ht="12.75">
      <c r="B111">
        <v>102</v>
      </c>
      <c r="C111">
        <v>204</v>
      </c>
      <c r="D111">
        <v>205</v>
      </c>
      <c r="E111">
        <v>510</v>
      </c>
      <c r="F111" s="21">
        <f t="shared" si="5"/>
        <v>204</v>
      </c>
      <c r="G111">
        <f t="shared" si="6"/>
        <v>10404</v>
      </c>
      <c r="H111">
        <f t="shared" si="7"/>
        <v>1061208</v>
      </c>
      <c r="I111">
        <f t="shared" si="8"/>
        <v>203</v>
      </c>
      <c r="J111">
        <f t="shared" si="9"/>
        <v>10.099504938362077</v>
      </c>
    </row>
    <row r="112" spans="2:10" ht="12.75">
      <c r="B112">
        <v>103</v>
      </c>
      <c r="C112">
        <v>206</v>
      </c>
      <c r="D112">
        <v>207</v>
      </c>
      <c r="E112">
        <v>515</v>
      </c>
      <c r="F112" s="21">
        <f t="shared" si="5"/>
        <v>206</v>
      </c>
      <c r="G112">
        <f t="shared" si="6"/>
        <v>10609</v>
      </c>
      <c r="H112">
        <f t="shared" si="7"/>
        <v>1092727</v>
      </c>
      <c r="I112">
        <f t="shared" si="8"/>
        <v>205</v>
      </c>
      <c r="J112">
        <f t="shared" si="9"/>
        <v>10.14889156509222</v>
      </c>
    </row>
    <row r="113" spans="2:10" ht="12.75">
      <c r="B113">
        <v>104</v>
      </c>
      <c r="C113">
        <v>208</v>
      </c>
      <c r="D113">
        <v>209</v>
      </c>
      <c r="E113">
        <v>520</v>
      </c>
      <c r="F113" s="21">
        <f t="shared" si="5"/>
        <v>208</v>
      </c>
      <c r="G113">
        <f t="shared" si="6"/>
        <v>10816</v>
      </c>
      <c r="H113">
        <f t="shared" si="7"/>
        <v>1124864</v>
      </c>
      <c r="I113">
        <f t="shared" si="8"/>
        <v>207</v>
      </c>
      <c r="J113">
        <f t="shared" si="9"/>
        <v>10.198039027185569</v>
      </c>
    </row>
    <row r="114" spans="2:10" ht="12.75">
      <c r="B114">
        <v>105</v>
      </c>
      <c r="C114">
        <v>210</v>
      </c>
      <c r="D114">
        <v>211</v>
      </c>
      <c r="E114">
        <v>525</v>
      </c>
      <c r="F114" s="21">
        <f t="shared" si="5"/>
        <v>210</v>
      </c>
      <c r="G114">
        <f t="shared" si="6"/>
        <v>11025</v>
      </c>
      <c r="H114">
        <f t="shared" si="7"/>
        <v>1157625</v>
      </c>
      <c r="I114">
        <f t="shared" si="8"/>
        <v>209</v>
      </c>
      <c r="J114">
        <f t="shared" si="9"/>
        <v>10.246950765959598</v>
      </c>
    </row>
    <row r="115" spans="2:10" ht="12.75">
      <c r="B115">
        <v>106</v>
      </c>
      <c r="C115">
        <v>212</v>
      </c>
      <c r="D115">
        <v>213</v>
      </c>
      <c r="E115">
        <v>530</v>
      </c>
      <c r="F115" s="21">
        <f t="shared" si="5"/>
        <v>212</v>
      </c>
      <c r="G115">
        <f t="shared" si="6"/>
        <v>11236</v>
      </c>
      <c r="H115">
        <f t="shared" si="7"/>
        <v>1191016</v>
      </c>
      <c r="I115">
        <f t="shared" si="8"/>
        <v>211</v>
      </c>
      <c r="J115">
        <f t="shared" si="9"/>
        <v>10.295630140987</v>
      </c>
    </row>
    <row r="116" spans="2:10" ht="12.75">
      <c r="B116">
        <v>107</v>
      </c>
      <c r="C116">
        <v>214</v>
      </c>
      <c r="D116">
        <v>215</v>
      </c>
      <c r="E116">
        <v>535</v>
      </c>
      <c r="F116" s="21">
        <f t="shared" si="5"/>
        <v>214</v>
      </c>
      <c r="G116">
        <f t="shared" si="6"/>
        <v>11449</v>
      </c>
      <c r="H116">
        <f t="shared" si="7"/>
        <v>1225043</v>
      </c>
      <c r="I116">
        <f t="shared" si="8"/>
        <v>213</v>
      </c>
      <c r="J116">
        <f t="shared" si="9"/>
        <v>10.344080432788601</v>
      </c>
    </row>
    <row r="117" spans="2:10" ht="12.75">
      <c r="B117">
        <v>108</v>
      </c>
      <c r="C117">
        <v>216</v>
      </c>
      <c r="D117">
        <v>217</v>
      </c>
      <c r="E117">
        <v>540</v>
      </c>
      <c r="F117" s="21">
        <f t="shared" si="5"/>
        <v>216</v>
      </c>
      <c r="G117">
        <f t="shared" si="6"/>
        <v>11664</v>
      </c>
      <c r="H117">
        <f t="shared" si="7"/>
        <v>1259712</v>
      </c>
      <c r="I117">
        <f t="shared" si="8"/>
        <v>215</v>
      </c>
      <c r="J117">
        <f t="shared" si="9"/>
        <v>10.392304845413264</v>
      </c>
    </row>
    <row r="118" spans="2:10" ht="12.75">
      <c r="B118">
        <v>109</v>
      </c>
      <c r="C118">
        <v>218</v>
      </c>
      <c r="D118">
        <v>219</v>
      </c>
      <c r="E118">
        <v>545</v>
      </c>
      <c r="F118" s="21">
        <f t="shared" si="5"/>
        <v>218</v>
      </c>
      <c r="G118">
        <f t="shared" si="6"/>
        <v>11881</v>
      </c>
      <c r="H118">
        <f t="shared" si="7"/>
        <v>1295029</v>
      </c>
      <c r="I118">
        <f t="shared" si="8"/>
        <v>217</v>
      </c>
      <c r="J118">
        <f t="shared" si="9"/>
        <v>10.44030650891055</v>
      </c>
    </row>
    <row r="119" spans="2:10" ht="12.75">
      <c r="B119">
        <v>110</v>
      </c>
      <c r="C119">
        <v>220</v>
      </c>
      <c r="D119">
        <v>221</v>
      </c>
      <c r="E119">
        <v>550</v>
      </c>
      <c r="F119" s="21">
        <f t="shared" si="5"/>
        <v>220</v>
      </c>
      <c r="G119">
        <f t="shared" si="6"/>
        <v>12100</v>
      </c>
      <c r="H119">
        <f t="shared" si="7"/>
        <v>1331000</v>
      </c>
      <c r="I119">
        <f t="shared" si="8"/>
        <v>219</v>
      </c>
      <c r="J119">
        <f t="shared" si="9"/>
        <v>10.488088481701515</v>
      </c>
    </row>
    <row r="120" spans="2:10" ht="12.75">
      <c r="B120">
        <v>111</v>
      </c>
      <c r="C120">
        <v>222</v>
      </c>
      <c r="D120">
        <v>223</v>
      </c>
      <c r="E120">
        <v>555</v>
      </c>
      <c r="F120" s="21">
        <f t="shared" si="5"/>
        <v>222</v>
      </c>
      <c r="G120">
        <f t="shared" si="6"/>
        <v>12321</v>
      </c>
      <c r="H120">
        <f t="shared" si="7"/>
        <v>1367631</v>
      </c>
      <c r="I120">
        <f t="shared" si="8"/>
        <v>221</v>
      </c>
      <c r="J120">
        <f t="shared" si="9"/>
        <v>10.535653752852738</v>
      </c>
    </row>
    <row r="121" spans="2:10" ht="12.75">
      <c r="B121">
        <v>112</v>
      </c>
      <c r="C121">
        <v>224</v>
      </c>
      <c r="D121">
        <v>225</v>
      </c>
      <c r="E121">
        <v>560</v>
      </c>
      <c r="F121" s="21">
        <f t="shared" si="5"/>
        <v>224</v>
      </c>
      <c r="G121">
        <f t="shared" si="6"/>
        <v>12544</v>
      </c>
      <c r="H121">
        <f t="shared" si="7"/>
        <v>1404928</v>
      </c>
      <c r="I121">
        <f t="shared" si="8"/>
        <v>223</v>
      </c>
      <c r="J121">
        <f t="shared" si="9"/>
        <v>10.583005244258363</v>
      </c>
    </row>
    <row r="122" spans="2:10" ht="12.75">
      <c r="B122">
        <v>113</v>
      </c>
      <c r="C122">
        <v>226</v>
      </c>
      <c r="D122">
        <v>227</v>
      </c>
      <c r="E122">
        <v>565</v>
      </c>
      <c r="F122" s="21">
        <f t="shared" si="5"/>
        <v>226</v>
      </c>
      <c r="G122">
        <f t="shared" si="6"/>
        <v>12769</v>
      </c>
      <c r="H122">
        <f t="shared" si="7"/>
        <v>1442897</v>
      </c>
      <c r="I122">
        <f t="shared" si="8"/>
        <v>225</v>
      </c>
      <c r="J122">
        <f t="shared" si="9"/>
        <v>10.63014581273465</v>
      </c>
    </row>
    <row r="123" spans="2:10" ht="12.75">
      <c r="B123">
        <v>114</v>
      </c>
      <c r="C123">
        <v>228</v>
      </c>
      <c r="D123">
        <v>229</v>
      </c>
      <c r="E123">
        <v>570</v>
      </c>
      <c r="F123" s="21">
        <f t="shared" si="5"/>
        <v>228</v>
      </c>
      <c r="G123">
        <f t="shared" si="6"/>
        <v>12996</v>
      </c>
      <c r="H123">
        <f t="shared" si="7"/>
        <v>1481544</v>
      </c>
      <c r="I123">
        <f t="shared" si="8"/>
        <v>227</v>
      </c>
      <c r="J123">
        <f t="shared" si="9"/>
        <v>10.677078252031311</v>
      </c>
    </row>
    <row r="124" spans="2:10" ht="12.75">
      <c r="B124">
        <v>115</v>
      </c>
      <c r="C124">
        <v>230</v>
      </c>
      <c r="D124">
        <v>231</v>
      </c>
      <c r="E124">
        <v>575</v>
      </c>
      <c r="F124" s="21">
        <f t="shared" si="5"/>
        <v>230</v>
      </c>
      <c r="G124">
        <f t="shared" si="6"/>
        <v>13225</v>
      </c>
      <c r="H124">
        <f t="shared" si="7"/>
        <v>1520875</v>
      </c>
      <c r="I124">
        <f t="shared" si="8"/>
        <v>229</v>
      </c>
      <c r="J124">
        <f t="shared" si="9"/>
        <v>10.723805294763608</v>
      </c>
    </row>
    <row r="125" spans="2:10" ht="12.75">
      <c r="B125">
        <v>116</v>
      </c>
      <c r="C125">
        <v>232</v>
      </c>
      <c r="D125">
        <v>233</v>
      </c>
      <c r="E125">
        <v>580</v>
      </c>
      <c r="F125" s="21">
        <f t="shared" si="5"/>
        <v>232</v>
      </c>
      <c r="G125">
        <f t="shared" si="6"/>
        <v>13456</v>
      </c>
      <c r="H125">
        <f t="shared" si="7"/>
        <v>1560896</v>
      </c>
      <c r="I125">
        <f t="shared" si="8"/>
        <v>231</v>
      </c>
      <c r="J125">
        <f t="shared" si="9"/>
        <v>10.770329614269007</v>
      </c>
    </row>
    <row r="126" spans="2:10" ht="12.75">
      <c r="B126">
        <v>117</v>
      </c>
      <c r="C126">
        <v>234</v>
      </c>
      <c r="D126">
        <v>235</v>
      </c>
      <c r="E126">
        <v>585</v>
      </c>
      <c r="F126" s="21">
        <f t="shared" si="5"/>
        <v>234</v>
      </c>
      <c r="G126">
        <f t="shared" si="6"/>
        <v>13689</v>
      </c>
      <c r="H126">
        <f t="shared" si="7"/>
        <v>1601613</v>
      </c>
      <c r="I126">
        <f t="shared" si="8"/>
        <v>233</v>
      </c>
      <c r="J126">
        <f t="shared" si="9"/>
        <v>10.816653826391969</v>
      </c>
    </row>
    <row r="127" spans="2:10" ht="12.75">
      <c r="B127">
        <v>118</v>
      </c>
      <c r="C127">
        <v>236</v>
      </c>
      <c r="D127">
        <v>237</v>
      </c>
      <c r="E127">
        <v>590</v>
      </c>
      <c r="F127" s="21">
        <f t="shared" si="5"/>
        <v>236</v>
      </c>
      <c r="G127">
        <f t="shared" si="6"/>
        <v>13924</v>
      </c>
      <c r="H127">
        <f t="shared" si="7"/>
        <v>1643032</v>
      </c>
      <c r="I127">
        <f t="shared" si="8"/>
        <v>235</v>
      </c>
      <c r="J127">
        <f t="shared" si="9"/>
        <v>10.862780491200215</v>
      </c>
    </row>
    <row r="128" spans="2:10" ht="12.75">
      <c r="B128">
        <v>119</v>
      </c>
      <c r="C128">
        <v>238</v>
      </c>
      <c r="D128">
        <v>239</v>
      </c>
      <c r="E128">
        <v>595</v>
      </c>
      <c r="F128" s="21">
        <f t="shared" si="5"/>
        <v>238</v>
      </c>
      <c r="G128">
        <f t="shared" si="6"/>
        <v>14161</v>
      </c>
      <c r="H128">
        <f t="shared" si="7"/>
        <v>1685159</v>
      </c>
      <c r="I128">
        <f t="shared" si="8"/>
        <v>237</v>
      </c>
      <c r="J128">
        <f t="shared" si="9"/>
        <v>10.908712114635714</v>
      </c>
    </row>
    <row r="129" spans="2:10" ht="12.75">
      <c r="B129">
        <v>120</v>
      </c>
      <c r="C129">
        <v>240</v>
      </c>
      <c r="D129">
        <v>241</v>
      </c>
      <c r="E129">
        <v>600</v>
      </c>
      <c r="F129" s="21">
        <f t="shared" si="5"/>
        <v>240</v>
      </c>
      <c r="G129">
        <f t="shared" si="6"/>
        <v>14400</v>
      </c>
      <c r="H129">
        <f t="shared" si="7"/>
        <v>1728000</v>
      </c>
      <c r="I129">
        <f t="shared" si="8"/>
        <v>239</v>
      </c>
      <c r="J129">
        <f t="shared" si="9"/>
        <v>10.954451150103322</v>
      </c>
    </row>
    <row r="130" spans="2:10" ht="12.75">
      <c r="B130">
        <v>121</v>
      </c>
      <c r="C130">
        <v>242</v>
      </c>
      <c r="D130">
        <v>243</v>
      </c>
      <c r="E130">
        <v>605</v>
      </c>
      <c r="F130" s="21">
        <f t="shared" si="5"/>
        <v>242</v>
      </c>
      <c r="G130">
        <f t="shared" si="6"/>
        <v>14641</v>
      </c>
      <c r="H130">
        <f t="shared" si="7"/>
        <v>1771561</v>
      </c>
      <c r="I130">
        <f t="shared" si="8"/>
        <v>241</v>
      </c>
      <c r="J130">
        <f t="shared" si="9"/>
        <v>11</v>
      </c>
    </row>
    <row r="131" spans="2:10" ht="12.75">
      <c r="B131">
        <v>122</v>
      </c>
      <c r="C131">
        <v>244</v>
      </c>
      <c r="D131">
        <v>245</v>
      </c>
      <c r="E131">
        <v>610</v>
      </c>
      <c r="F131" s="21">
        <f t="shared" si="5"/>
        <v>244</v>
      </c>
      <c r="G131">
        <f t="shared" si="6"/>
        <v>14884</v>
      </c>
      <c r="H131">
        <f t="shared" si="7"/>
        <v>1815848</v>
      </c>
      <c r="I131">
        <f t="shared" si="8"/>
        <v>243</v>
      </c>
      <c r="J131">
        <f t="shared" si="9"/>
        <v>11.045361017187261</v>
      </c>
    </row>
    <row r="132" spans="2:10" ht="12.75">
      <c r="B132">
        <v>123</v>
      </c>
      <c r="C132">
        <v>246</v>
      </c>
      <c r="D132">
        <v>247</v>
      </c>
      <c r="E132">
        <v>615</v>
      </c>
      <c r="F132" s="21">
        <f t="shared" si="5"/>
        <v>246</v>
      </c>
      <c r="G132">
        <f t="shared" si="6"/>
        <v>15129</v>
      </c>
      <c r="H132">
        <f t="shared" si="7"/>
        <v>1860867</v>
      </c>
      <c r="I132">
        <f t="shared" si="8"/>
        <v>245</v>
      </c>
      <c r="J132">
        <f t="shared" si="9"/>
        <v>11.090536506409418</v>
      </c>
    </row>
    <row r="133" spans="2:10" ht="12.75">
      <c r="B133">
        <v>124</v>
      </c>
      <c r="C133">
        <v>248</v>
      </c>
      <c r="D133">
        <v>249</v>
      </c>
      <c r="E133">
        <v>620</v>
      </c>
      <c r="F133" s="21">
        <f t="shared" si="5"/>
        <v>248</v>
      </c>
      <c r="G133">
        <f t="shared" si="6"/>
        <v>15376</v>
      </c>
      <c r="H133">
        <f t="shared" si="7"/>
        <v>1906624</v>
      </c>
      <c r="I133">
        <f t="shared" si="8"/>
        <v>247</v>
      </c>
      <c r="J133">
        <f t="shared" si="9"/>
        <v>11.135528725660043</v>
      </c>
    </row>
    <row r="134" spans="2:10" ht="12.75">
      <c r="B134">
        <v>125</v>
      </c>
      <c r="C134">
        <v>250</v>
      </c>
      <c r="D134">
        <v>251</v>
      </c>
      <c r="E134">
        <v>625</v>
      </c>
      <c r="F134" s="21">
        <f t="shared" si="5"/>
        <v>250</v>
      </c>
      <c r="G134">
        <f t="shared" si="6"/>
        <v>15625</v>
      </c>
      <c r="H134">
        <f t="shared" si="7"/>
        <v>1953125</v>
      </c>
      <c r="I134">
        <f t="shared" si="8"/>
        <v>249</v>
      </c>
      <c r="J134">
        <f t="shared" si="9"/>
        <v>11.180339887498949</v>
      </c>
    </row>
    <row r="135" spans="2:10" ht="12.75">
      <c r="B135">
        <v>126</v>
      </c>
      <c r="C135">
        <v>252</v>
      </c>
      <c r="D135">
        <v>253</v>
      </c>
      <c r="E135">
        <v>630</v>
      </c>
      <c r="F135" s="21">
        <f t="shared" si="5"/>
        <v>252</v>
      </c>
      <c r="G135">
        <f t="shared" si="6"/>
        <v>15876</v>
      </c>
      <c r="H135">
        <f t="shared" si="7"/>
        <v>2000376</v>
      </c>
      <c r="I135">
        <f t="shared" si="8"/>
        <v>251</v>
      </c>
      <c r="J135">
        <f t="shared" si="9"/>
        <v>11.224972160321824</v>
      </c>
    </row>
    <row r="136" spans="2:10" ht="12.75">
      <c r="B136">
        <v>127</v>
      </c>
      <c r="C136">
        <v>254</v>
      </c>
      <c r="D136">
        <v>255</v>
      </c>
      <c r="E136">
        <v>635</v>
      </c>
      <c r="F136" s="21">
        <f t="shared" si="5"/>
        <v>254</v>
      </c>
      <c r="G136">
        <f t="shared" si="6"/>
        <v>16129</v>
      </c>
      <c r="H136">
        <f t="shared" si="7"/>
        <v>2048383</v>
      </c>
      <c r="I136">
        <f t="shared" si="8"/>
        <v>253</v>
      </c>
      <c r="J136">
        <f t="shared" si="9"/>
        <v>11.269427669584644</v>
      </c>
    </row>
    <row r="137" spans="2:10" ht="12.75">
      <c r="B137">
        <v>128</v>
      </c>
      <c r="C137">
        <v>256</v>
      </c>
      <c r="D137">
        <v>257</v>
      </c>
      <c r="E137">
        <v>640</v>
      </c>
      <c r="F137" s="21">
        <f t="shared" si="5"/>
        <v>256</v>
      </c>
      <c r="G137">
        <f t="shared" si="6"/>
        <v>16384</v>
      </c>
      <c r="H137">
        <f t="shared" si="7"/>
        <v>2097152</v>
      </c>
      <c r="I137">
        <f t="shared" si="8"/>
        <v>255</v>
      </c>
      <c r="J137">
        <f t="shared" si="9"/>
        <v>11.313708498984761</v>
      </c>
    </row>
    <row r="138" spans="2:10" ht="12.75">
      <c r="B138">
        <v>129</v>
      </c>
      <c r="C138">
        <v>258</v>
      </c>
      <c r="D138">
        <v>259</v>
      </c>
      <c r="E138">
        <v>645</v>
      </c>
      <c r="F138" s="21">
        <f t="shared" si="5"/>
        <v>258</v>
      </c>
      <c r="G138">
        <f t="shared" si="6"/>
        <v>16641</v>
      </c>
      <c r="H138">
        <f t="shared" si="7"/>
        <v>2146689</v>
      </c>
      <c r="I138">
        <f t="shared" si="8"/>
        <v>257</v>
      </c>
      <c r="J138">
        <f t="shared" si="9"/>
        <v>11.357816691600547</v>
      </c>
    </row>
    <row r="139" spans="2:10" ht="12.75">
      <c r="B139">
        <v>130</v>
      </c>
      <c r="C139">
        <v>260</v>
      </c>
      <c r="D139">
        <v>261</v>
      </c>
      <c r="E139">
        <v>650</v>
      </c>
      <c r="F139" s="21">
        <f aca="true" t="shared" si="10" ref="F139:F202">2*B139</f>
        <v>260</v>
      </c>
      <c r="G139">
        <f aca="true" t="shared" si="11" ref="G139:G202">B139^2</f>
        <v>16900</v>
      </c>
      <c r="H139">
        <f aca="true" t="shared" si="12" ref="H139:H202">B139^3</f>
        <v>2197000</v>
      </c>
      <c r="I139">
        <f aca="true" t="shared" si="13" ref="I139:I202">2*B139-1</f>
        <v>259</v>
      </c>
      <c r="J139">
        <f aca="true" t="shared" si="14" ref="J139:J202">SQRT(B139)</f>
        <v>11.40175425099138</v>
      </c>
    </row>
    <row r="140" spans="2:10" ht="12.75">
      <c r="B140">
        <v>131</v>
      </c>
      <c r="C140">
        <v>262</v>
      </c>
      <c r="D140">
        <v>263</v>
      </c>
      <c r="E140">
        <v>655</v>
      </c>
      <c r="F140" s="21">
        <f t="shared" si="10"/>
        <v>262</v>
      </c>
      <c r="G140">
        <f t="shared" si="11"/>
        <v>17161</v>
      </c>
      <c r="H140">
        <f t="shared" si="12"/>
        <v>2248091</v>
      </c>
      <c r="I140">
        <f t="shared" si="13"/>
        <v>261</v>
      </c>
      <c r="J140">
        <f t="shared" si="14"/>
        <v>11.445523142259598</v>
      </c>
    </row>
    <row r="141" spans="2:10" ht="12.75">
      <c r="B141">
        <v>132</v>
      </c>
      <c r="C141">
        <v>264</v>
      </c>
      <c r="D141">
        <v>265</v>
      </c>
      <c r="E141">
        <v>660</v>
      </c>
      <c r="F141" s="21">
        <f t="shared" si="10"/>
        <v>264</v>
      </c>
      <c r="G141">
        <f t="shared" si="11"/>
        <v>17424</v>
      </c>
      <c r="H141">
        <f t="shared" si="12"/>
        <v>2299968</v>
      </c>
      <c r="I141">
        <f t="shared" si="13"/>
        <v>263</v>
      </c>
      <c r="J141">
        <f t="shared" si="14"/>
        <v>11.489125293076057</v>
      </c>
    </row>
    <row r="142" spans="2:10" ht="12.75">
      <c r="B142">
        <v>133</v>
      </c>
      <c r="C142">
        <v>266</v>
      </c>
      <c r="D142">
        <v>267</v>
      </c>
      <c r="E142">
        <v>665</v>
      </c>
      <c r="F142" s="21">
        <f t="shared" si="10"/>
        <v>266</v>
      </c>
      <c r="G142">
        <f t="shared" si="11"/>
        <v>17689</v>
      </c>
      <c r="H142">
        <f t="shared" si="12"/>
        <v>2352637</v>
      </c>
      <c r="I142">
        <f t="shared" si="13"/>
        <v>265</v>
      </c>
      <c r="J142">
        <f t="shared" si="14"/>
        <v>11.532562594670797</v>
      </c>
    </row>
    <row r="143" spans="2:10" ht="12.75">
      <c r="B143">
        <v>134</v>
      </c>
      <c r="C143">
        <v>268</v>
      </c>
      <c r="D143">
        <v>269</v>
      </c>
      <c r="E143">
        <v>670</v>
      </c>
      <c r="F143" s="21">
        <f t="shared" si="10"/>
        <v>268</v>
      </c>
      <c r="G143">
        <f t="shared" si="11"/>
        <v>17956</v>
      </c>
      <c r="H143">
        <f t="shared" si="12"/>
        <v>2406104</v>
      </c>
      <c r="I143">
        <f t="shared" si="13"/>
        <v>267</v>
      </c>
      <c r="J143">
        <f t="shared" si="14"/>
        <v>11.575836902790225</v>
      </c>
    </row>
    <row r="144" spans="2:10" ht="12.75">
      <c r="B144">
        <v>135</v>
      </c>
      <c r="C144">
        <v>270</v>
      </c>
      <c r="D144">
        <v>271</v>
      </c>
      <c r="E144">
        <v>675</v>
      </c>
      <c r="F144" s="21">
        <f t="shared" si="10"/>
        <v>270</v>
      </c>
      <c r="G144">
        <f t="shared" si="11"/>
        <v>18225</v>
      </c>
      <c r="H144">
        <f t="shared" si="12"/>
        <v>2460375</v>
      </c>
      <c r="I144">
        <f t="shared" si="13"/>
        <v>269</v>
      </c>
      <c r="J144">
        <f t="shared" si="14"/>
        <v>11.61895003862225</v>
      </c>
    </row>
    <row r="145" spans="2:10" ht="12.75">
      <c r="B145">
        <v>136</v>
      </c>
      <c r="C145">
        <v>272</v>
      </c>
      <c r="D145">
        <v>273</v>
      </c>
      <c r="E145">
        <v>680</v>
      </c>
      <c r="F145" s="21">
        <f t="shared" si="10"/>
        <v>272</v>
      </c>
      <c r="G145">
        <f t="shared" si="11"/>
        <v>18496</v>
      </c>
      <c r="H145">
        <f t="shared" si="12"/>
        <v>2515456</v>
      </c>
      <c r="I145">
        <f t="shared" si="13"/>
        <v>271</v>
      </c>
      <c r="J145">
        <f t="shared" si="14"/>
        <v>11.661903789690601</v>
      </c>
    </row>
    <row r="146" spans="2:10" ht="12.75">
      <c r="B146">
        <v>137</v>
      </c>
      <c r="C146">
        <v>274</v>
      </c>
      <c r="D146">
        <v>275</v>
      </c>
      <c r="E146">
        <v>685</v>
      </c>
      <c r="F146" s="21">
        <f t="shared" si="10"/>
        <v>274</v>
      </c>
      <c r="G146">
        <f t="shared" si="11"/>
        <v>18769</v>
      </c>
      <c r="H146">
        <f t="shared" si="12"/>
        <v>2571353</v>
      </c>
      <c r="I146">
        <f t="shared" si="13"/>
        <v>273</v>
      </c>
      <c r="J146">
        <f t="shared" si="14"/>
        <v>11.704699910719626</v>
      </c>
    </row>
    <row r="147" spans="2:10" ht="12.75">
      <c r="B147">
        <v>138</v>
      </c>
      <c r="C147">
        <v>276</v>
      </c>
      <c r="D147">
        <v>277</v>
      </c>
      <c r="E147">
        <v>690</v>
      </c>
      <c r="F147" s="21">
        <f t="shared" si="10"/>
        <v>276</v>
      </c>
      <c r="G147">
        <f t="shared" si="11"/>
        <v>19044</v>
      </c>
      <c r="H147">
        <f t="shared" si="12"/>
        <v>2628072</v>
      </c>
      <c r="I147">
        <f t="shared" si="13"/>
        <v>275</v>
      </c>
      <c r="J147">
        <f t="shared" si="14"/>
        <v>11.74734012447073</v>
      </c>
    </row>
    <row r="148" spans="2:10" ht="12.75">
      <c r="B148">
        <v>139</v>
      </c>
      <c r="C148">
        <v>278</v>
      </c>
      <c r="D148">
        <v>279</v>
      </c>
      <c r="E148">
        <v>695</v>
      </c>
      <c r="F148" s="21">
        <f t="shared" si="10"/>
        <v>278</v>
      </c>
      <c r="G148">
        <f t="shared" si="11"/>
        <v>19321</v>
      </c>
      <c r="H148">
        <f t="shared" si="12"/>
        <v>2685619</v>
      </c>
      <c r="I148">
        <f t="shared" si="13"/>
        <v>277</v>
      </c>
      <c r="J148">
        <f t="shared" si="14"/>
        <v>11.789826122551595</v>
      </c>
    </row>
    <row r="149" spans="2:10" ht="12.75">
      <c r="B149">
        <v>140</v>
      </c>
      <c r="C149">
        <v>280</v>
      </c>
      <c r="D149">
        <v>281</v>
      </c>
      <c r="E149">
        <v>700</v>
      </c>
      <c r="F149" s="21">
        <f t="shared" si="10"/>
        <v>280</v>
      </c>
      <c r="G149">
        <f t="shared" si="11"/>
        <v>19600</v>
      </c>
      <c r="H149">
        <f t="shared" si="12"/>
        <v>2744000</v>
      </c>
      <c r="I149">
        <f t="shared" si="13"/>
        <v>279</v>
      </c>
      <c r="J149">
        <f t="shared" si="14"/>
        <v>11.832159566199232</v>
      </c>
    </row>
    <row r="150" spans="2:10" ht="12.75">
      <c r="B150">
        <v>141</v>
      </c>
      <c r="C150">
        <v>282</v>
      </c>
      <c r="D150">
        <v>283</v>
      </c>
      <c r="E150">
        <v>705</v>
      </c>
      <c r="F150" s="21">
        <f t="shared" si="10"/>
        <v>282</v>
      </c>
      <c r="G150">
        <f t="shared" si="11"/>
        <v>19881</v>
      </c>
      <c r="H150">
        <f t="shared" si="12"/>
        <v>2803221</v>
      </c>
      <c r="I150">
        <f t="shared" si="13"/>
        <v>281</v>
      </c>
      <c r="J150">
        <f t="shared" si="14"/>
        <v>11.874342087037917</v>
      </c>
    </row>
    <row r="151" spans="2:10" ht="12.75">
      <c r="B151">
        <v>142</v>
      </c>
      <c r="C151">
        <v>284</v>
      </c>
      <c r="D151">
        <v>285</v>
      </c>
      <c r="E151">
        <v>710</v>
      </c>
      <c r="F151" s="21">
        <f t="shared" si="10"/>
        <v>284</v>
      </c>
      <c r="G151">
        <f t="shared" si="11"/>
        <v>20164</v>
      </c>
      <c r="H151">
        <f t="shared" si="12"/>
        <v>2863288</v>
      </c>
      <c r="I151">
        <f t="shared" si="13"/>
        <v>283</v>
      </c>
      <c r="J151">
        <f t="shared" si="14"/>
        <v>11.916375287812984</v>
      </c>
    </row>
    <row r="152" spans="2:10" ht="12.75">
      <c r="B152">
        <v>143</v>
      </c>
      <c r="C152">
        <v>286</v>
      </c>
      <c r="D152">
        <v>287</v>
      </c>
      <c r="E152">
        <v>715</v>
      </c>
      <c r="F152" s="21">
        <f t="shared" si="10"/>
        <v>286</v>
      </c>
      <c r="G152">
        <f t="shared" si="11"/>
        <v>20449</v>
      </c>
      <c r="H152">
        <f t="shared" si="12"/>
        <v>2924207</v>
      </c>
      <c r="I152">
        <f t="shared" si="13"/>
        <v>285</v>
      </c>
      <c r="J152">
        <f t="shared" si="14"/>
        <v>11.958260743101398</v>
      </c>
    </row>
    <row r="153" spans="2:10" ht="12.75">
      <c r="B153">
        <v>144</v>
      </c>
      <c r="C153">
        <v>288</v>
      </c>
      <c r="D153">
        <v>289</v>
      </c>
      <c r="E153">
        <v>720</v>
      </c>
      <c r="F153" s="21">
        <f t="shared" si="10"/>
        <v>288</v>
      </c>
      <c r="G153">
        <f t="shared" si="11"/>
        <v>20736</v>
      </c>
      <c r="H153">
        <f t="shared" si="12"/>
        <v>2985984</v>
      </c>
      <c r="I153">
        <f t="shared" si="13"/>
        <v>287</v>
      </c>
      <c r="J153">
        <f t="shared" si="14"/>
        <v>12</v>
      </c>
    </row>
    <row r="154" spans="2:10" ht="12.75">
      <c r="B154">
        <v>145</v>
      </c>
      <c r="C154">
        <v>290</v>
      </c>
      <c r="D154">
        <v>291</v>
      </c>
      <c r="E154">
        <v>725</v>
      </c>
      <c r="F154" s="21">
        <f t="shared" si="10"/>
        <v>290</v>
      </c>
      <c r="G154">
        <f t="shared" si="11"/>
        <v>21025</v>
      </c>
      <c r="H154">
        <f t="shared" si="12"/>
        <v>3048625</v>
      </c>
      <c r="I154">
        <f t="shared" si="13"/>
        <v>289</v>
      </c>
      <c r="J154">
        <f t="shared" si="14"/>
        <v>12.041594578792296</v>
      </c>
    </row>
    <row r="155" spans="2:10" ht="12.75">
      <c r="B155">
        <v>146</v>
      </c>
      <c r="C155">
        <v>292</v>
      </c>
      <c r="D155">
        <v>293</v>
      </c>
      <c r="E155">
        <v>730</v>
      </c>
      <c r="F155" s="21">
        <f t="shared" si="10"/>
        <v>292</v>
      </c>
      <c r="G155">
        <f t="shared" si="11"/>
        <v>21316</v>
      </c>
      <c r="H155">
        <f t="shared" si="12"/>
        <v>3112136</v>
      </c>
      <c r="I155">
        <f t="shared" si="13"/>
        <v>291</v>
      </c>
      <c r="J155">
        <f t="shared" si="14"/>
        <v>12.083045973594572</v>
      </c>
    </row>
    <row r="156" spans="2:10" ht="12.75">
      <c r="B156">
        <v>147</v>
      </c>
      <c r="C156">
        <v>294</v>
      </c>
      <c r="D156">
        <v>295</v>
      </c>
      <c r="E156">
        <v>735</v>
      </c>
      <c r="F156" s="21">
        <f t="shared" si="10"/>
        <v>294</v>
      </c>
      <c r="G156">
        <f t="shared" si="11"/>
        <v>21609</v>
      </c>
      <c r="H156">
        <f t="shared" si="12"/>
        <v>3176523</v>
      </c>
      <c r="I156">
        <f t="shared" si="13"/>
        <v>293</v>
      </c>
      <c r="J156">
        <f t="shared" si="14"/>
        <v>12.12435565298214</v>
      </c>
    </row>
    <row r="157" spans="2:10" ht="12.75">
      <c r="B157">
        <v>148</v>
      </c>
      <c r="C157">
        <v>296</v>
      </c>
      <c r="D157">
        <v>297</v>
      </c>
      <c r="E157">
        <v>740</v>
      </c>
      <c r="F157" s="21">
        <f t="shared" si="10"/>
        <v>296</v>
      </c>
      <c r="G157">
        <f t="shared" si="11"/>
        <v>21904</v>
      </c>
      <c r="H157">
        <f t="shared" si="12"/>
        <v>3241792</v>
      </c>
      <c r="I157">
        <f t="shared" si="13"/>
        <v>295</v>
      </c>
      <c r="J157">
        <f t="shared" si="14"/>
        <v>12.165525060596439</v>
      </c>
    </row>
    <row r="158" spans="2:10" ht="12.75">
      <c r="B158">
        <v>149</v>
      </c>
      <c r="C158">
        <v>298</v>
      </c>
      <c r="D158">
        <v>299</v>
      </c>
      <c r="E158">
        <v>745</v>
      </c>
      <c r="F158" s="21">
        <f t="shared" si="10"/>
        <v>298</v>
      </c>
      <c r="G158">
        <f t="shared" si="11"/>
        <v>22201</v>
      </c>
      <c r="H158">
        <f t="shared" si="12"/>
        <v>3307949</v>
      </c>
      <c r="I158">
        <f t="shared" si="13"/>
        <v>297</v>
      </c>
      <c r="J158">
        <f t="shared" si="14"/>
        <v>12.206555615733702</v>
      </c>
    </row>
    <row r="159" spans="2:10" ht="12.75">
      <c r="B159">
        <v>150</v>
      </c>
      <c r="C159">
        <v>300</v>
      </c>
      <c r="D159">
        <v>301</v>
      </c>
      <c r="E159">
        <v>750</v>
      </c>
      <c r="F159" s="21">
        <f t="shared" si="10"/>
        <v>300</v>
      </c>
      <c r="G159">
        <f t="shared" si="11"/>
        <v>22500</v>
      </c>
      <c r="H159">
        <f t="shared" si="12"/>
        <v>3375000</v>
      </c>
      <c r="I159">
        <f t="shared" si="13"/>
        <v>299</v>
      </c>
      <c r="J159">
        <f t="shared" si="14"/>
        <v>12.24744871391589</v>
      </c>
    </row>
    <row r="160" spans="2:10" ht="12.75">
      <c r="B160">
        <v>151</v>
      </c>
      <c r="C160">
        <v>302</v>
      </c>
      <c r="D160">
        <v>303</v>
      </c>
      <c r="E160">
        <v>755</v>
      </c>
      <c r="F160" s="21">
        <f t="shared" si="10"/>
        <v>302</v>
      </c>
      <c r="G160">
        <f t="shared" si="11"/>
        <v>22801</v>
      </c>
      <c r="H160">
        <f t="shared" si="12"/>
        <v>3442951</v>
      </c>
      <c r="I160">
        <f t="shared" si="13"/>
        <v>301</v>
      </c>
      <c r="J160">
        <f t="shared" si="14"/>
        <v>12.288205727444508</v>
      </c>
    </row>
    <row r="161" spans="2:10" ht="12.75">
      <c r="B161">
        <v>152</v>
      </c>
      <c r="C161">
        <v>304</v>
      </c>
      <c r="D161">
        <v>305</v>
      </c>
      <c r="E161">
        <v>760</v>
      </c>
      <c r="F161" s="21">
        <f t="shared" si="10"/>
        <v>304</v>
      </c>
      <c r="G161">
        <f t="shared" si="11"/>
        <v>23104</v>
      </c>
      <c r="H161">
        <f t="shared" si="12"/>
        <v>3511808</v>
      </c>
      <c r="I161">
        <f t="shared" si="13"/>
        <v>303</v>
      </c>
      <c r="J161">
        <f t="shared" si="14"/>
        <v>12.328828005937952</v>
      </c>
    </row>
    <row r="162" spans="2:10" ht="12.75">
      <c r="B162">
        <v>153</v>
      </c>
      <c r="C162">
        <v>306</v>
      </c>
      <c r="D162">
        <v>307</v>
      </c>
      <c r="E162">
        <v>765</v>
      </c>
      <c r="F162" s="21">
        <f t="shared" si="10"/>
        <v>306</v>
      </c>
      <c r="G162">
        <f t="shared" si="11"/>
        <v>23409</v>
      </c>
      <c r="H162">
        <f t="shared" si="12"/>
        <v>3581577</v>
      </c>
      <c r="I162">
        <f t="shared" si="13"/>
        <v>305</v>
      </c>
      <c r="J162">
        <f t="shared" si="14"/>
        <v>12.36931687685298</v>
      </c>
    </row>
    <row r="163" spans="2:10" ht="12.75">
      <c r="B163">
        <v>154</v>
      </c>
      <c r="C163">
        <v>308</v>
      </c>
      <c r="D163">
        <v>309</v>
      </c>
      <c r="E163">
        <v>770</v>
      </c>
      <c r="F163" s="21">
        <f t="shared" si="10"/>
        <v>308</v>
      </c>
      <c r="G163">
        <f t="shared" si="11"/>
        <v>23716</v>
      </c>
      <c r="H163">
        <f t="shared" si="12"/>
        <v>3652264</v>
      </c>
      <c r="I163">
        <f t="shared" si="13"/>
        <v>307</v>
      </c>
      <c r="J163">
        <f t="shared" si="14"/>
        <v>12.409673645990857</v>
      </c>
    </row>
    <row r="164" spans="2:10" ht="12.75">
      <c r="B164">
        <v>155</v>
      </c>
      <c r="C164">
        <v>310</v>
      </c>
      <c r="D164">
        <v>311</v>
      </c>
      <c r="E164">
        <v>775</v>
      </c>
      <c r="F164" s="21">
        <f t="shared" si="10"/>
        <v>310</v>
      </c>
      <c r="G164">
        <f t="shared" si="11"/>
        <v>24025</v>
      </c>
      <c r="H164">
        <f t="shared" si="12"/>
        <v>3723875</v>
      </c>
      <c r="I164">
        <f t="shared" si="13"/>
        <v>309</v>
      </c>
      <c r="J164">
        <f t="shared" si="14"/>
        <v>12.449899597988733</v>
      </c>
    </row>
    <row r="165" spans="2:10" ht="12.75">
      <c r="B165">
        <v>156</v>
      </c>
      <c r="C165">
        <v>312</v>
      </c>
      <c r="D165">
        <v>313</v>
      </c>
      <c r="E165">
        <v>780</v>
      </c>
      <c r="F165" s="21">
        <f t="shared" si="10"/>
        <v>312</v>
      </c>
      <c r="G165">
        <f t="shared" si="11"/>
        <v>24336</v>
      </c>
      <c r="H165">
        <f t="shared" si="12"/>
        <v>3796416</v>
      </c>
      <c r="I165">
        <f t="shared" si="13"/>
        <v>311</v>
      </c>
      <c r="J165">
        <f t="shared" si="14"/>
        <v>12.489995996796797</v>
      </c>
    </row>
    <row r="166" spans="2:10" ht="12.75">
      <c r="B166">
        <v>157</v>
      </c>
      <c r="C166">
        <v>314</v>
      </c>
      <c r="D166">
        <v>315</v>
      </c>
      <c r="E166">
        <v>785</v>
      </c>
      <c r="F166" s="21">
        <f t="shared" si="10"/>
        <v>314</v>
      </c>
      <c r="G166">
        <f t="shared" si="11"/>
        <v>24649</v>
      </c>
      <c r="H166">
        <f t="shared" si="12"/>
        <v>3869893</v>
      </c>
      <c r="I166">
        <f t="shared" si="13"/>
        <v>313</v>
      </c>
      <c r="J166">
        <f t="shared" si="14"/>
        <v>12.529964086141668</v>
      </c>
    </row>
    <row r="167" spans="2:10" ht="12.75">
      <c r="B167">
        <v>158</v>
      </c>
      <c r="C167">
        <v>316</v>
      </c>
      <c r="D167">
        <v>317</v>
      </c>
      <c r="E167">
        <v>790</v>
      </c>
      <c r="F167" s="21">
        <f t="shared" si="10"/>
        <v>316</v>
      </c>
      <c r="G167">
        <f t="shared" si="11"/>
        <v>24964</v>
      </c>
      <c r="H167">
        <f t="shared" si="12"/>
        <v>3944312</v>
      </c>
      <c r="I167">
        <f t="shared" si="13"/>
        <v>315</v>
      </c>
      <c r="J167">
        <f t="shared" si="14"/>
        <v>12.569805089976535</v>
      </c>
    </row>
    <row r="168" spans="2:10" ht="12.75">
      <c r="B168">
        <v>159</v>
      </c>
      <c r="C168">
        <v>318</v>
      </c>
      <c r="D168">
        <v>319</v>
      </c>
      <c r="E168">
        <v>795</v>
      </c>
      <c r="F168" s="21">
        <f t="shared" si="10"/>
        <v>318</v>
      </c>
      <c r="G168">
        <f t="shared" si="11"/>
        <v>25281</v>
      </c>
      <c r="H168">
        <f t="shared" si="12"/>
        <v>4019679</v>
      </c>
      <c r="I168">
        <f t="shared" si="13"/>
        <v>317</v>
      </c>
      <c r="J168">
        <f t="shared" si="14"/>
        <v>12.609520212918492</v>
      </c>
    </row>
    <row r="169" spans="2:10" ht="12.75">
      <c r="B169">
        <v>160</v>
      </c>
      <c r="C169">
        <v>320</v>
      </c>
      <c r="D169">
        <v>321</v>
      </c>
      <c r="E169">
        <v>800</v>
      </c>
      <c r="F169" s="21">
        <f t="shared" si="10"/>
        <v>320</v>
      </c>
      <c r="G169">
        <f t="shared" si="11"/>
        <v>25600</v>
      </c>
      <c r="H169">
        <f t="shared" si="12"/>
        <v>4096000</v>
      </c>
      <c r="I169">
        <f t="shared" si="13"/>
        <v>319</v>
      </c>
      <c r="J169">
        <f t="shared" si="14"/>
        <v>12.649110640673518</v>
      </c>
    </row>
    <row r="170" spans="2:10" ht="12.75">
      <c r="B170">
        <v>161</v>
      </c>
      <c r="C170">
        <v>322</v>
      </c>
      <c r="D170">
        <v>323</v>
      </c>
      <c r="E170">
        <v>805</v>
      </c>
      <c r="F170" s="21">
        <f t="shared" si="10"/>
        <v>322</v>
      </c>
      <c r="G170">
        <f t="shared" si="11"/>
        <v>25921</v>
      </c>
      <c r="H170">
        <f t="shared" si="12"/>
        <v>4173281</v>
      </c>
      <c r="I170">
        <f t="shared" si="13"/>
        <v>321</v>
      </c>
      <c r="J170">
        <f t="shared" si="14"/>
        <v>12.68857754044952</v>
      </c>
    </row>
    <row r="171" spans="2:10" ht="12.75">
      <c r="B171">
        <v>162</v>
      </c>
      <c r="C171">
        <v>324</v>
      </c>
      <c r="D171">
        <v>325</v>
      </c>
      <c r="E171">
        <v>810</v>
      </c>
      <c r="F171" s="21">
        <f t="shared" si="10"/>
        <v>324</v>
      </c>
      <c r="G171">
        <f t="shared" si="11"/>
        <v>26244</v>
      </c>
      <c r="H171">
        <f t="shared" si="12"/>
        <v>4251528</v>
      </c>
      <c r="I171">
        <f t="shared" si="13"/>
        <v>323</v>
      </c>
      <c r="J171">
        <f t="shared" si="14"/>
        <v>12.727922061357855</v>
      </c>
    </row>
    <row r="172" spans="2:10" ht="12.75">
      <c r="B172">
        <v>163</v>
      </c>
      <c r="C172">
        <v>326</v>
      </c>
      <c r="D172">
        <v>327</v>
      </c>
      <c r="E172">
        <v>815</v>
      </c>
      <c r="F172" s="21">
        <f t="shared" si="10"/>
        <v>326</v>
      </c>
      <c r="G172">
        <f t="shared" si="11"/>
        <v>26569</v>
      </c>
      <c r="H172">
        <f t="shared" si="12"/>
        <v>4330747</v>
      </c>
      <c r="I172">
        <f t="shared" si="13"/>
        <v>325</v>
      </c>
      <c r="J172">
        <f t="shared" si="14"/>
        <v>12.767145334803704</v>
      </c>
    </row>
    <row r="173" spans="2:10" ht="12.75">
      <c r="B173">
        <v>164</v>
      </c>
      <c r="C173">
        <v>328</v>
      </c>
      <c r="D173">
        <v>329</v>
      </c>
      <c r="E173">
        <v>820</v>
      </c>
      <c r="F173" s="21">
        <f t="shared" si="10"/>
        <v>328</v>
      </c>
      <c r="G173">
        <f t="shared" si="11"/>
        <v>26896</v>
      </c>
      <c r="H173">
        <f t="shared" si="12"/>
        <v>4410944</v>
      </c>
      <c r="I173">
        <f t="shared" si="13"/>
        <v>327</v>
      </c>
      <c r="J173">
        <f t="shared" si="14"/>
        <v>12.806248474865697</v>
      </c>
    </row>
    <row r="174" spans="2:10" ht="12.75">
      <c r="B174">
        <v>165</v>
      </c>
      <c r="C174">
        <v>330</v>
      </c>
      <c r="D174">
        <v>331</v>
      </c>
      <c r="E174">
        <v>825</v>
      </c>
      <c r="F174" s="21">
        <f t="shared" si="10"/>
        <v>330</v>
      </c>
      <c r="G174">
        <f t="shared" si="11"/>
        <v>27225</v>
      </c>
      <c r="H174">
        <f t="shared" si="12"/>
        <v>4492125</v>
      </c>
      <c r="I174">
        <f t="shared" si="13"/>
        <v>329</v>
      </c>
      <c r="J174">
        <f t="shared" si="14"/>
        <v>12.84523257866513</v>
      </c>
    </row>
    <row r="175" spans="2:10" ht="12.75">
      <c r="B175">
        <v>166</v>
      </c>
      <c r="C175">
        <v>332</v>
      </c>
      <c r="D175">
        <v>333</v>
      </c>
      <c r="E175">
        <v>830</v>
      </c>
      <c r="F175" s="21">
        <f t="shared" si="10"/>
        <v>332</v>
      </c>
      <c r="G175">
        <f t="shared" si="11"/>
        <v>27556</v>
      </c>
      <c r="H175">
        <f t="shared" si="12"/>
        <v>4574296</v>
      </c>
      <c r="I175">
        <f t="shared" si="13"/>
        <v>331</v>
      </c>
      <c r="J175">
        <f t="shared" si="14"/>
        <v>12.884098726725126</v>
      </c>
    </row>
    <row r="176" spans="2:10" ht="12.75">
      <c r="B176">
        <v>167</v>
      </c>
      <c r="C176">
        <v>334</v>
      </c>
      <c r="D176">
        <v>335</v>
      </c>
      <c r="E176">
        <v>835</v>
      </c>
      <c r="F176" s="21">
        <f t="shared" si="10"/>
        <v>334</v>
      </c>
      <c r="G176">
        <f t="shared" si="11"/>
        <v>27889</v>
      </c>
      <c r="H176">
        <f t="shared" si="12"/>
        <v>4657463</v>
      </c>
      <c r="I176">
        <f t="shared" si="13"/>
        <v>333</v>
      </c>
      <c r="J176">
        <f t="shared" si="14"/>
        <v>12.922847983320086</v>
      </c>
    </row>
    <row r="177" spans="2:10" ht="12.75">
      <c r="B177">
        <v>168</v>
      </c>
      <c r="C177">
        <v>336</v>
      </c>
      <c r="D177">
        <v>337</v>
      </c>
      <c r="E177">
        <v>840</v>
      </c>
      <c r="F177" s="21">
        <f t="shared" si="10"/>
        <v>336</v>
      </c>
      <c r="G177">
        <f t="shared" si="11"/>
        <v>28224</v>
      </c>
      <c r="H177">
        <f t="shared" si="12"/>
        <v>4741632</v>
      </c>
      <c r="I177">
        <f t="shared" si="13"/>
        <v>335</v>
      </c>
      <c r="J177">
        <f t="shared" si="14"/>
        <v>12.96148139681572</v>
      </c>
    </row>
    <row r="178" spans="2:10" ht="12.75">
      <c r="B178">
        <v>169</v>
      </c>
      <c r="C178">
        <v>338</v>
      </c>
      <c r="D178">
        <v>339</v>
      </c>
      <c r="E178">
        <v>845</v>
      </c>
      <c r="F178" s="21">
        <f t="shared" si="10"/>
        <v>338</v>
      </c>
      <c r="G178">
        <f t="shared" si="11"/>
        <v>28561</v>
      </c>
      <c r="H178">
        <f t="shared" si="12"/>
        <v>4826809</v>
      </c>
      <c r="I178">
        <f t="shared" si="13"/>
        <v>337</v>
      </c>
      <c r="J178">
        <f t="shared" si="14"/>
        <v>13</v>
      </c>
    </row>
    <row r="179" spans="2:10" ht="12.75">
      <c r="B179">
        <v>170</v>
      </c>
      <c r="C179">
        <v>340</v>
      </c>
      <c r="D179">
        <v>341</v>
      </c>
      <c r="E179">
        <v>850</v>
      </c>
      <c r="F179" s="21">
        <f t="shared" si="10"/>
        <v>340</v>
      </c>
      <c r="G179">
        <f t="shared" si="11"/>
        <v>28900</v>
      </c>
      <c r="H179">
        <f t="shared" si="12"/>
        <v>4913000</v>
      </c>
      <c r="I179">
        <f t="shared" si="13"/>
        <v>339</v>
      </c>
      <c r="J179">
        <f t="shared" si="14"/>
        <v>13.038404810405298</v>
      </c>
    </row>
    <row r="180" spans="2:10" ht="12.75">
      <c r="B180">
        <v>171</v>
      </c>
      <c r="C180">
        <v>342</v>
      </c>
      <c r="D180">
        <v>343</v>
      </c>
      <c r="E180">
        <v>855</v>
      </c>
      <c r="F180" s="21">
        <f t="shared" si="10"/>
        <v>342</v>
      </c>
      <c r="G180">
        <f t="shared" si="11"/>
        <v>29241</v>
      </c>
      <c r="H180">
        <f t="shared" si="12"/>
        <v>5000211</v>
      </c>
      <c r="I180">
        <f t="shared" si="13"/>
        <v>341</v>
      </c>
      <c r="J180">
        <f t="shared" si="14"/>
        <v>13.076696830622021</v>
      </c>
    </row>
    <row r="181" spans="2:10" ht="12.75">
      <c r="B181">
        <v>172</v>
      </c>
      <c r="C181">
        <v>344</v>
      </c>
      <c r="D181">
        <v>345</v>
      </c>
      <c r="E181">
        <v>860</v>
      </c>
      <c r="F181" s="21">
        <f t="shared" si="10"/>
        <v>344</v>
      </c>
      <c r="G181">
        <f t="shared" si="11"/>
        <v>29584</v>
      </c>
      <c r="H181">
        <f t="shared" si="12"/>
        <v>5088448</v>
      </c>
      <c r="I181">
        <f t="shared" si="13"/>
        <v>343</v>
      </c>
      <c r="J181">
        <f t="shared" si="14"/>
        <v>13.114877048604</v>
      </c>
    </row>
    <row r="182" spans="2:10" ht="12.75">
      <c r="B182">
        <v>173</v>
      </c>
      <c r="C182">
        <v>346</v>
      </c>
      <c r="D182">
        <v>347</v>
      </c>
      <c r="E182">
        <v>865</v>
      </c>
      <c r="F182" s="21">
        <f t="shared" si="10"/>
        <v>346</v>
      </c>
      <c r="G182">
        <f t="shared" si="11"/>
        <v>29929</v>
      </c>
      <c r="H182">
        <f t="shared" si="12"/>
        <v>5177717</v>
      </c>
      <c r="I182">
        <f t="shared" si="13"/>
        <v>345</v>
      </c>
      <c r="J182">
        <f t="shared" si="14"/>
        <v>13.152946437965905</v>
      </c>
    </row>
    <row r="183" spans="2:10" ht="12.75">
      <c r="B183">
        <v>174</v>
      </c>
      <c r="C183">
        <v>348</v>
      </c>
      <c r="D183">
        <v>349</v>
      </c>
      <c r="E183">
        <v>870</v>
      </c>
      <c r="F183" s="21">
        <f t="shared" si="10"/>
        <v>348</v>
      </c>
      <c r="G183">
        <f t="shared" si="11"/>
        <v>30276</v>
      </c>
      <c r="H183">
        <f t="shared" si="12"/>
        <v>5268024</v>
      </c>
      <c r="I183">
        <f t="shared" si="13"/>
        <v>347</v>
      </c>
      <c r="J183">
        <f t="shared" si="14"/>
        <v>13.19090595827292</v>
      </c>
    </row>
    <row r="184" spans="2:10" ht="12.75">
      <c r="B184">
        <v>175</v>
      </c>
      <c r="C184">
        <v>350</v>
      </c>
      <c r="D184">
        <v>351</v>
      </c>
      <c r="E184">
        <v>875</v>
      </c>
      <c r="F184" s="21">
        <f t="shared" si="10"/>
        <v>350</v>
      </c>
      <c r="G184">
        <f t="shared" si="11"/>
        <v>30625</v>
      </c>
      <c r="H184">
        <f t="shared" si="12"/>
        <v>5359375</v>
      </c>
      <c r="I184">
        <f t="shared" si="13"/>
        <v>349</v>
      </c>
      <c r="J184">
        <f t="shared" si="14"/>
        <v>13.228756555322953</v>
      </c>
    </row>
    <row r="185" spans="2:10" ht="12.75">
      <c r="B185">
        <v>176</v>
      </c>
      <c r="C185">
        <v>352</v>
      </c>
      <c r="D185">
        <v>353</v>
      </c>
      <c r="E185">
        <v>880</v>
      </c>
      <c r="F185" s="21">
        <f t="shared" si="10"/>
        <v>352</v>
      </c>
      <c r="G185">
        <f t="shared" si="11"/>
        <v>30976</v>
      </c>
      <c r="H185">
        <f t="shared" si="12"/>
        <v>5451776</v>
      </c>
      <c r="I185">
        <f t="shared" si="13"/>
        <v>351</v>
      </c>
      <c r="J185">
        <f t="shared" si="14"/>
        <v>13.2664991614216</v>
      </c>
    </row>
    <row r="186" spans="2:10" ht="12.75">
      <c r="B186">
        <v>177</v>
      </c>
      <c r="C186">
        <v>354</v>
      </c>
      <c r="D186">
        <v>355</v>
      </c>
      <c r="E186">
        <v>885</v>
      </c>
      <c r="F186" s="21">
        <f t="shared" si="10"/>
        <v>354</v>
      </c>
      <c r="G186">
        <f t="shared" si="11"/>
        <v>31329</v>
      </c>
      <c r="H186">
        <f t="shared" si="12"/>
        <v>5545233</v>
      </c>
      <c r="I186">
        <f t="shared" si="13"/>
        <v>353</v>
      </c>
      <c r="J186">
        <f t="shared" si="14"/>
        <v>13.30413469565007</v>
      </c>
    </row>
    <row r="187" spans="2:10" ht="12.75">
      <c r="B187">
        <v>178</v>
      </c>
      <c r="C187">
        <v>356</v>
      </c>
      <c r="D187">
        <v>357</v>
      </c>
      <c r="E187">
        <v>890</v>
      </c>
      <c r="F187" s="21">
        <f t="shared" si="10"/>
        <v>356</v>
      </c>
      <c r="G187">
        <f t="shared" si="11"/>
        <v>31684</v>
      </c>
      <c r="H187">
        <f t="shared" si="12"/>
        <v>5639752</v>
      </c>
      <c r="I187">
        <f t="shared" si="13"/>
        <v>355</v>
      </c>
      <c r="J187">
        <f t="shared" si="14"/>
        <v>13.341664064126334</v>
      </c>
    </row>
    <row r="188" spans="2:10" ht="12.75">
      <c r="B188">
        <v>179</v>
      </c>
      <c r="C188">
        <v>358</v>
      </c>
      <c r="D188">
        <v>359</v>
      </c>
      <c r="E188">
        <v>895</v>
      </c>
      <c r="F188" s="21">
        <f t="shared" si="10"/>
        <v>358</v>
      </c>
      <c r="G188">
        <f t="shared" si="11"/>
        <v>32041</v>
      </c>
      <c r="H188">
        <f t="shared" si="12"/>
        <v>5735339</v>
      </c>
      <c r="I188">
        <f t="shared" si="13"/>
        <v>357</v>
      </c>
      <c r="J188">
        <f t="shared" si="14"/>
        <v>13.379088160259652</v>
      </c>
    </row>
    <row r="189" spans="2:10" ht="12.75">
      <c r="B189">
        <v>180</v>
      </c>
      <c r="C189">
        <v>360</v>
      </c>
      <c r="D189">
        <v>361</v>
      </c>
      <c r="E189">
        <v>900</v>
      </c>
      <c r="F189" s="21">
        <f t="shared" si="10"/>
        <v>360</v>
      </c>
      <c r="G189">
        <f t="shared" si="11"/>
        <v>32400</v>
      </c>
      <c r="H189">
        <f t="shared" si="12"/>
        <v>5832000</v>
      </c>
      <c r="I189">
        <f t="shared" si="13"/>
        <v>359</v>
      </c>
      <c r="J189">
        <f t="shared" si="14"/>
        <v>13.416407864998739</v>
      </c>
    </row>
    <row r="190" spans="2:10" ht="12.75">
      <c r="B190">
        <v>181</v>
      </c>
      <c r="C190">
        <v>362</v>
      </c>
      <c r="D190">
        <v>363</v>
      </c>
      <c r="E190">
        <v>905</v>
      </c>
      <c r="F190" s="21">
        <f t="shared" si="10"/>
        <v>362</v>
      </c>
      <c r="G190">
        <f t="shared" si="11"/>
        <v>32761</v>
      </c>
      <c r="H190">
        <f t="shared" si="12"/>
        <v>5929741</v>
      </c>
      <c r="I190">
        <f t="shared" si="13"/>
        <v>361</v>
      </c>
      <c r="J190">
        <f t="shared" si="14"/>
        <v>13.45362404707371</v>
      </c>
    </row>
    <row r="191" spans="2:10" ht="12.75">
      <c r="B191">
        <v>182</v>
      </c>
      <c r="C191">
        <v>364</v>
      </c>
      <c r="D191">
        <v>365</v>
      </c>
      <c r="E191">
        <v>910</v>
      </c>
      <c r="F191" s="21">
        <f t="shared" si="10"/>
        <v>364</v>
      </c>
      <c r="G191">
        <f t="shared" si="11"/>
        <v>33124</v>
      </c>
      <c r="H191">
        <f t="shared" si="12"/>
        <v>6028568</v>
      </c>
      <c r="I191">
        <f t="shared" si="13"/>
        <v>363</v>
      </c>
      <c r="J191">
        <f t="shared" si="14"/>
        <v>13.490737563232042</v>
      </c>
    </row>
    <row r="192" spans="2:10" ht="12.75">
      <c r="B192">
        <v>183</v>
      </c>
      <c r="C192">
        <v>366</v>
      </c>
      <c r="D192">
        <v>367</v>
      </c>
      <c r="E192">
        <v>915</v>
      </c>
      <c r="F192" s="21">
        <f t="shared" si="10"/>
        <v>366</v>
      </c>
      <c r="G192">
        <f t="shared" si="11"/>
        <v>33489</v>
      </c>
      <c r="H192">
        <f t="shared" si="12"/>
        <v>6128487</v>
      </c>
      <c r="I192">
        <f t="shared" si="13"/>
        <v>365</v>
      </c>
      <c r="J192">
        <f t="shared" si="14"/>
        <v>13.527749258468683</v>
      </c>
    </row>
    <row r="193" spans="2:10" ht="12.75">
      <c r="B193">
        <v>184</v>
      </c>
      <c r="C193">
        <v>368</v>
      </c>
      <c r="D193">
        <v>369</v>
      </c>
      <c r="E193">
        <v>920</v>
      </c>
      <c r="F193" s="21">
        <f t="shared" si="10"/>
        <v>368</v>
      </c>
      <c r="G193">
        <f t="shared" si="11"/>
        <v>33856</v>
      </c>
      <c r="H193">
        <f t="shared" si="12"/>
        <v>6229504</v>
      </c>
      <c r="I193">
        <f t="shared" si="13"/>
        <v>367</v>
      </c>
      <c r="J193">
        <f t="shared" si="14"/>
        <v>13.564659966250536</v>
      </c>
    </row>
    <row r="194" spans="2:10" ht="12.75">
      <c r="B194">
        <v>185</v>
      </c>
      <c r="C194">
        <v>370</v>
      </c>
      <c r="D194">
        <v>371</v>
      </c>
      <c r="E194">
        <v>925</v>
      </c>
      <c r="F194" s="21">
        <f t="shared" si="10"/>
        <v>370</v>
      </c>
      <c r="G194">
        <f t="shared" si="11"/>
        <v>34225</v>
      </c>
      <c r="H194">
        <f t="shared" si="12"/>
        <v>6331625</v>
      </c>
      <c r="I194">
        <f t="shared" si="13"/>
        <v>369</v>
      </c>
      <c r="J194">
        <f t="shared" si="14"/>
        <v>13.601470508735444</v>
      </c>
    </row>
    <row r="195" spans="2:10" ht="12.75">
      <c r="B195">
        <v>186</v>
      </c>
      <c r="C195">
        <v>372</v>
      </c>
      <c r="D195">
        <v>373</v>
      </c>
      <c r="E195">
        <v>930</v>
      </c>
      <c r="F195" s="21">
        <f t="shared" si="10"/>
        <v>372</v>
      </c>
      <c r="G195">
        <f t="shared" si="11"/>
        <v>34596</v>
      </c>
      <c r="H195">
        <f t="shared" si="12"/>
        <v>6434856</v>
      </c>
      <c r="I195">
        <f t="shared" si="13"/>
        <v>371</v>
      </c>
      <c r="J195">
        <f t="shared" si="14"/>
        <v>13.638181696985855</v>
      </c>
    </row>
    <row r="196" spans="2:10" ht="12.75">
      <c r="B196">
        <v>187</v>
      </c>
      <c r="C196">
        <v>374</v>
      </c>
      <c r="D196">
        <v>375</v>
      </c>
      <c r="E196">
        <v>935</v>
      </c>
      <c r="F196" s="21">
        <f t="shared" si="10"/>
        <v>374</v>
      </c>
      <c r="G196">
        <f t="shared" si="11"/>
        <v>34969</v>
      </c>
      <c r="H196">
        <f t="shared" si="12"/>
        <v>6539203</v>
      </c>
      <c r="I196">
        <f t="shared" si="13"/>
        <v>373</v>
      </c>
      <c r="J196">
        <f t="shared" si="14"/>
        <v>13.674794331177344</v>
      </c>
    </row>
    <row r="197" spans="2:10" ht="12.75">
      <c r="B197">
        <v>188</v>
      </c>
      <c r="C197">
        <v>376</v>
      </c>
      <c r="D197">
        <v>377</v>
      </c>
      <c r="E197">
        <v>940</v>
      </c>
      <c r="F197" s="21">
        <f t="shared" si="10"/>
        <v>376</v>
      </c>
      <c r="G197">
        <f t="shared" si="11"/>
        <v>35344</v>
      </c>
      <c r="H197">
        <f t="shared" si="12"/>
        <v>6644672</v>
      </c>
      <c r="I197">
        <f t="shared" si="13"/>
        <v>375</v>
      </c>
      <c r="J197">
        <f t="shared" si="14"/>
        <v>13.711309200802088</v>
      </c>
    </row>
    <row r="198" spans="2:10" ht="12.75">
      <c r="B198">
        <v>189</v>
      </c>
      <c r="C198">
        <v>378</v>
      </c>
      <c r="D198">
        <v>379</v>
      </c>
      <c r="E198">
        <v>945</v>
      </c>
      <c r="F198" s="21">
        <f t="shared" si="10"/>
        <v>378</v>
      </c>
      <c r="G198">
        <f t="shared" si="11"/>
        <v>35721</v>
      </c>
      <c r="H198">
        <f t="shared" si="12"/>
        <v>6751269</v>
      </c>
      <c r="I198">
        <f t="shared" si="13"/>
        <v>377</v>
      </c>
      <c r="J198">
        <f t="shared" si="14"/>
        <v>13.74772708486752</v>
      </c>
    </row>
    <row r="199" spans="2:10" ht="12.75">
      <c r="B199">
        <v>190</v>
      </c>
      <c r="C199">
        <v>380</v>
      </c>
      <c r="D199">
        <v>381</v>
      </c>
      <c r="E199">
        <v>950</v>
      </c>
      <c r="F199" s="21">
        <f t="shared" si="10"/>
        <v>380</v>
      </c>
      <c r="G199">
        <f t="shared" si="11"/>
        <v>36100</v>
      </c>
      <c r="H199">
        <f t="shared" si="12"/>
        <v>6859000</v>
      </c>
      <c r="I199">
        <f t="shared" si="13"/>
        <v>379</v>
      </c>
      <c r="J199">
        <f t="shared" si="14"/>
        <v>13.784048752090222</v>
      </c>
    </row>
    <row r="200" spans="2:10" ht="12.75">
      <c r="B200">
        <v>191</v>
      </c>
      <c r="C200">
        <v>382</v>
      </c>
      <c r="D200">
        <v>383</v>
      </c>
      <c r="E200">
        <v>955</v>
      </c>
      <c r="F200" s="21">
        <f t="shared" si="10"/>
        <v>382</v>
      </c>
      <c r="G200">
        <f t="shared" si="11"/>
        <v>36481</v>
      </c>
      <c r="H200">
        <f t="shared" si="12"/>
        <v>6967871</v>
      </c>
      <c r="I200">
        <f t="shared" si="13"/>
        <v>381</v>
      </c>
      <c r="J200">
        <f t="shared" si="14"/>
        <v>13.820274961085254</v>
      </c>
    </row>
    <row r="201" spans="2:10" ht="12.75">
      <c r="B201">
        <v>192</v>
      </c>
      <c r="C201">
        <v>384</v>
      </c>
      <c r="D201">
        <v>385</v>
      </c>
      <c r="E201">
        <v>960</v>
      </c>
      <c r="F201" s="21">
        <f t="shared" si="10"/>
        <v>384</v>
      </c>
      <c r="G201">
        <f t="shared" si="11"/>
        <v>36864</v>
      </c>
      <c r="H201">
        <f t="shared" si="12"/>
        <v>7077888</v>
      </c>
      <c r="I201">
        <f t="shared" si="13"/>
        <v>383</v>
      </c>
      <c r="J201">
        <f t="shared" si="14"/>
        <v>13.856406460551018</v>
      </c>
    </row>
    <row r="202" spans="2:10" ht="12.75">
      <c r="B202">
        <v>193</v>
      </c>
      <c r="C202">
        <v>386</v>
      </c>
      <c r="D202">
        <v>387</v>
      </c>
      <c r="E202">
        <v>965</v>
      </c>
      <c r="F202" s="21">
        <f t="shared" si="10"/>
        <v>386</v>
      </c>
      <c r="G202">
        <f t="shared" si="11"/>
        <v>37249</v>
      </c>
      <c r="H202">
        <f t="shared" si="12"/>
        <v>7189057</v>
      </c>
      <c r="I202">
        <f t="shared" si="13"/>
        <v>385</v>
      </c>
      <c r="J202">
        <f t="shared" si="14"/>
        <v>13.892443989449804</v>
      </c>
    </row>
    <row r="203" spans="2:10" ht="12.75">
      <c r="B203">
        <v>194</v>
      </c>
      <c r="C203">
        <v>388</v>
      </c>
      <c r="D203">
        <v>389</v>
      </c>
      <c r="E203">
        <v>970</v>
      </c>
      <c r="F203" s="21">
        <f aca="true" t="shared" si="15" ref="F203:F209">2*B203</f>
        <v>388</v>
      </c>
      <c r="G203">
        <f aca="true" t="shared" si="16" ref="G203:G209">B203^2</f>
        <v>37636</v>
      </c>
      <c r="H203">
        <f aca="true" t="shared" si="17" ref="H203:H209">B203^3</f>
        <v>7301384</v>
      </c>
      <c r="I203">
        <f aca="true" t="shared" si="18" ref="I203:I209">2*B203-1</f>
        <v>387</v>
      </c>
      <c r="J203">
        <f aca="true" t="shared" si="19" ref="J203:J209">SQRT(B203)</f>
        <v>13.92838827718412</v>
      </c>
    </row>
    <row r="204" spans="2:10" ht="12.75">
      <c r="B204">
        <v>195</v>
      </c>
      <c r="C204">
        <v>390</v>
      </c>
      <c r="D204">
        <v>391</v>
      </c>
      <c r="E204">
        <v>975</v>
      </c>
      <c r="F204" s="21">
        <f t="shared" si="15"/>
        <v>390</v>
      </c>
      <c r="G204">
        <f t="shared" si="16"/>
        <v>38025</v>
      </c>
      <c r="H204">
        <f t="shared" si="17"/>
        <v>7414875</v>
      </c>
      <c r="I204">
        <f t="shared" si="18"/>
        <v>389</v>
      </c>
      <c r="J204">
        <f t="shared" si="19"/>
        <v>13.96424004376894</v>
      </c>
    </row>
    <row r="205" spans="2:10" ht="12.75">
      <c r="B205">
        <v>196</v>
      </c>
      <c r="C205">
        <v>392</v>
      </c>
      <c r="D205">
        <v>393</v>
      </c>
      <c r="E205">
        <v>980</v>
      </c>
      <c r="F205" s="21">
        <f t="shared" si="15"/>
        <v>392</v>
      </c>
      <c r="G205">
        <f t="shared" si="16"/>
        <v>38416</v>
      </c>
      <c r="H205">
        <f t="shared" si="17"/>
        <v>7529536</v>
      </c>
      <c r="I205">
        <f t="shared" si="18"/>
        <v>391</v>
      </c>
      <c r="J205">
        <f t="shared" si="19"/>
        <v>14</v>
      </c>
    </row>
    <row r="206" spans="2:10" ht="12.75">
      <c r="B206">
        <v>197</v>
      </c>
      <c r="C206">
        <v>394</v>
      </c>
      <c r="D206">
        <v>395</v>
      </c>
      <c r="E206">
        <v>985</v>
      </c>
      <c r="F206" s="21">
        <f t="shared" si="15"/>
        <v>394</v>
      </c>
      <c r="G206">
        <f t="shared" si="16"/>
        <v>38809</v>
      </c>
      <c r="H206">
        <f t="shared" si="17"/>
        <v>7645373</v>
      </c>
      <c r="I206">
        <f t="shared" si="18"/>
        <v>393</v>
      </c>
      <c r="J206">
        <f t="shared" si="19"/>
        <v>14.035668847618199</v>
      </c>
    </row>
    <row r="207" spans="2:10" ht="12.75">
      <c r="B207">
        <v>198</v>
      </c>
      <c r="C207">
        <v>396</v>
      </c>
      <c r="D207">
        <v>397</v>
      </c>
      <c r="E207">
        <v>990</v>
      </c>
      <c r="F207" s="21">
        <f t="shared" si="15"/>
        <v>396</v>
      </c>
      <c r="G207">
        <f t="shared" si="16"/>
        <v>39204</v>
      </c>
      <c r="H207">
        <f t="shared" si="17"/>
        <v>7762392</v>
      </c>
      <c r="I207">
        <f t="shared" si="18"/>
        <v>395</v>
      </c>
      <c r="J207">
        <f t="shared" si="19"/>
        <v>14.071247279470288</v>
      </c>
    </row>
    <row r="208" spans="2:10" ht="12.75">
      <c r="B208">
        <v>199</v>
      </c>
      <c r="C208">
        <v>398</v>
      </c>
      <c r="D208">
        <v>399</v>
      </c>
      <c r="E208">
        <v>995</v>
      </c>
      <c r="F208" s="21">
        <f t="shared" si="15"/>
        <v>398</v>
      </c>
      <c r="G208">
        <f t="shared" si="16"/>
        <v>39601</v>
      </c>
      <c r="H208">
        <f t="shared" si="17"/>
        <v>7880599</v>
      </c>
      <c r="I208">
        <f t="shared" si="18"/>
        <v>397</v>
      </c>
      <c r="J208">
        <f t="shared" si="19"/>
        <v>14.106735979665885</v>
      </c>
    </row>
    <row r="209" spans="2:10" ht="12.75">
      <c r="B209">
        <v>200</v>
      </c>
      <c r="C209">
        <v>400</v>
      </c>
      <c r="D209">
        <v>401</v>
      </c>
      <c r="E209">
        <v>1000</v>
      </c>
      <c r="F209" s="21">
        <f t="shared" si="15"/>
        <v>400</v>
      </c>
      <c r="G209">
        <f t="shared" si="16"/>
        <v>40000</v>
      </c>
      <c r="H209">
        <f t="shared" si="17"/>
        <v>8000000</v>
      </c>
      <c r="I209">
        <f t="shared" si="18"/>
        <v>399</v>
      </c>
      <c r="J209">
        <f t="shared" si="19"/>
        <v>14.142135623730951</v>
      </c>
    </row>
  </sheetData>
  <mergeCells count="6">
    <mergeCell ref="A1:A5"/>
    <mergeCell ref="Q31:Q38"/>
    <mergeCell ref="O6:P6"/>
    <mergeCell ref="O9:P9"/>
    <mergeCell ref="C7:E7"/>
    <mergeCell ref="F7:J7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O39"/>
  <sheetViews>
    <sheetView workbookViewId="0" topLeftCell="A1">
      <selection activeCell="A1" sqref="A1:A5"/>
    </sheetView>
  </sheetViews>
  <sheetFormatPr defaultColWidth="9.00390625" defaultRowHeight="12.75"/>
  <cols>
    <col min="1" max="1" width="7.375" style="0" customWidth="1"/>
    <col min="2" max="2" width="9.25390625" style="0" bestFit="1" customWidth="1"/>
    <col min="3" max="3" width="7.125" style="0" customWidth="1"/>
    <col min="4" max="4" width="7.375" style="0" customWidth="1"/>
    <col min="5" max="6" width="9.25390625" style="0" bestFit="1" customWidth="1"/>
    <col min="7" max="7" width="7.25390625" style="0" customWidth="1"/>
    <col min="8" max="8" width="10.75390625" style="0" customWidth="1"/>
    <col min="9" max="12" width="9.25390625" style="0" bestFit="1" customWidth="1"/>
    <col min="13" max="13" width="11.375" style="0" customWidth="1"/>
    <col min="16" max="16" width="10.75390625" style="0" customWidth="1"/>
    <col min="17" max="17" width="14.375" style="0" bestFit="1" customWidth="1"/>
  </cols>
  <sheetData>
    <row r="1" spans="1:15" ht="15.75">
      <c r="A1" s="663" t="s">
        <v>30</v>
      </c>
      <c r="B1" s="11"/>
      <c r="C1" s="11"/>
      <c r="D1" s="11"/>
      <c r="E1" s="142"/>
      <c r="F1" s="142"/>
      <c r="G1" s="116" t="s">
        <v>1540</v>
      </c>
      <c r="H1" s="116"/>
      <c r="I1" s="142"/>
      <c r="J1" s="142"/>
      <c r="K1" s="142"/>
      <c r="L1" s="142"/>
      <c r="M1" s="142"/>
      <c r="N1" s="142"/>
      <c r="O1" s="142"/>
    </row>
    <row r="2" spans="1:15" ht="16.5" thickBot="1">
      <c r="A2" s="663"/>
      <c r="B2" s="173" t="s">
        <v>825</v>
      </c>
      <c r="C2" s="144"/>
      <c r="D2" s="144"/>
      <c r="E2" s="143" t="s">
        <v>1530</v>
      </c>
      <c r="F2" s="144"/>
      <c r="G2" s="144"/>
      <c r="H2" s="143"/>
      <c r="I2" s="144"/>
      <c r="J2" s="144"/>
      <c r="K2" s="144"/>
      <c r="L2" s="144"/>
      <c r="M2" s="144"/>
      <c r="N2" s="144"/>
      <c r="O2" s="144"/>
    </row>
    <row r="3" spans="1:15" ht="19.5" customHeight="1" thickTop="1">
      <c r="A3" s="663"/>
      <c r="B3" s="173" t="s">
        <v>1467</v>
      </c>
      <c r="C3" s="623" t="s">
        <v>1473</v>
      </c>
      <c r="D3" s="623" t="s">
        <v>1474</v>
      </c>
      <c r="E3" s="623" t="s">
        <v>824</v>
      </c>
      <c r="F3" s="623" t="s">
        <v>1477</v>
      </c>
      <c r="G3" s="623" t="s">
        <v>1468</v>
      </c>
      <c r="H3" s="623" t="s">
        <v>1363</v>
      </c>
      <c r="I3" s="623" t="s">
        <v>1469</v>
      </c>
      <c r="J3" s="623" t="s">
        <v>1470</v>
      </c>
      <c r="K3" s="623" t="s">
        <v>1471</v>
      </c>
      <c r="L3" s="623" t="s">
        <v>1472</v>
      </c>
      <c r="M3" s="623" t="s">
        <v>1475</v>
      </c>
      <c r="N3" s="623" t="s">
        <v>1476</v>
      </c>
      <c r="O3" s="623" t="s">
        <v>1541</v>
      </c>
    </row>
    <row r="4" spans="1:15" ht="12.75">
      <c r="A4" s="663"/>
      <c r="B4" s="172">
        <v>1</v>
      </c>
      <c r="C4" s="14">
        <f aca="true" t="shared" si="0" ref="C4:C35">POWER(B4,2)</f>
        <v>1</v>
      </c>
      <c r="D4" s="14">
        <f aca="true" t="shared" si="1" ref="D4:D35">POWER(B4,3)</f>
        <v>1</v>
      </c>
      <c r="E4" s="14">
        <f aca="true" t="shared" si="2" ref="E4:E35">POWER(B4,4)</f>
        <v>1</v>
      </c>
      <c r="F4" s="14">
        <f aca="true" t="shared" si="3" ref="F4:F35">SQRT(B4)</f>
        <v>1</v>
      </c>
      <c r="G4" s="14" t="str">
        <f>ROMAN(B4)</f>
        <v>I</v>
      </c>
      <c r="H4" s="14">
        <f aca="true" t="shared" si="4" ref="H4:H35">FACT(B4)</f>
        <v>1</v>
      </c>
      <c r="I4" s="14">
        <f>LN(B4)</f>
        <v>0</v>
      </c>
      <c r="J4" s="14">
        <f>LOG10(B4)</f>
        <v>0</v>
      </c>
      <c r="K4" s="14">
        <f>LOG(B4,2)</f>
        <v>0</v>
      </c>
      <c r="L4" s="14">
        <f>LOG(B4,3)</f>
        <v>0</v>
      </c>
      <c r="M4" s="15">
        <f aca="true" t="shared" si="5" ref="M4:M35">POWER(2.71828,B4)</f>
        <v>2.71828</v>
      </c>
      <c r="N4" s="15">
        <f aca="true" t="shared" si="6" ref="N4:N35">POWER(2,B4)</f>
        <v>2</v>
      </c>
      <c r="O4" s="15">
        <f aca="true" t="shared" si="7" ref="O4:O35">POWER(3,B4)</f>
        <v>3</v>
      </c>
    </row>
    <row r="5" spans="1:15" ht="12.75">
      <c r="A5" s="663"/>
      <c r="B5" s="172">
        <v>2</v>
      </c>
      <c r="C5" s="14">
        <f t="shared" si="0"/>
        <v>4</v>
      </c>
      <c r="D5" s="14">
        <f t="shared" si="1"/>
        <v>8</v>
      </c>
      <c r="E5" s="14">
        <f t="shared" si="2"/>
        <v>16</v>
      </c>
      <c r="F5" s="14">
        <f t="shared" si="3"/>
        <v>1.4142135623730951</v>
      </c>
      <c r="G5" s="14" t="str">
        <f aca="true" t="shared" si="8" ref="G5:G21">ROMAN(B5)</f>
        <v>II</v>
      </c>
      <c r="H5" s="14">
        <f t="shared" si="4"/>
        <v>2</v>
      </c>
      <c r="I5" s="14">
        <f aca="true" t="shared" si="9" ref="I5:I21">LN(B5)</f>
        <v>0.6931471805599453</v>
      </c>
      <c r="J5" s="14">
        <f aca="true" t="shared" si="10" ref="J5:J21">LOG10(B5)</f>
        <v>0.3010299956639812</v>
      </c>
      <c r="K5" s="14">
        <f aca="true" t="shared" si="11" ref="K5:K21">LOG(B5,2)</f>
        <v>1</v>
      </c>
      <c r="L5" s="14">
        <f aca="true" t="shared" si="12" ref="L5:L21">LOG(B5,3)</f>
        <v>0.6309297535714574</v>
      </c>
      <c r="M5" s="15">
        <f t="shared" si="5"/>
        <v>7.3890461584</v>
      </c>
      <c r="N5" s="15">
        <f t="shared" si="6"/>
        <v>4</v>
      </c>
      <c r="O5" s="15">
        <f t="shared" si="7"/>
        <v>9</v>
      </c>
    </row>
    <row r="6" spans="2:15" ht="12.75">
      <c r="B6" s="172">
        <v>3</v>
      </c>
      <c r="C6" s="14">
        <f t="shared" si="0"/>
        <v>9</v>
      </c>
      <c r="D6" s="14">
        <f t="shared" si="1"/>
        <v>27</v>
      </c>
      <c r="E6" s="14">
        <f t="shared" si="2"/>
        <v>81</v>
      </c>
      <c r="F6" s="14">
        <f t="shared" si="3"/>
        <v>1.7320508075688772</v>
      </c>
      <c r="G6" s="14" t="str">
        <f t="shared" si="8"/>
        <v>III</v>
      </c>
      <c r="H6" s="14">
        <f t="shared" si="4"/>
        <v>6</v>
      </c>
      <c r="I6" s="14">
        <f t="shared" si="9"/>
        <v>1.0986122886681098</v>
      </c>
      <c r="J6" s="14">
        <f t="shared" si="10"/>
        <v>0.47712125471966244</v>
      </c>
      <c r="K6" s="14">
        <f t="shared" si="11"/>
        <v>1.5849625007211563</v>
      </c>
      <c r="L6" s="14">
        <f t="shared" si="12"/>
        <v>1</v>
      </c>
      <c r="M6" s="15">
        <f t="shared" si="5"/>
        <v>20.085496391455553</v>
      </c>
      <c r="N6" s="15">
        <f t="shared" si="6"/>
        <v>8</v>
      </c>
      <c r="O6" s="15">
        <f t="shared" si="7"/>
        <v>27</v>
      </c>
    </row>
    <row r="7" spans="2:15" ht="12.75">
      <c r="B7" s="172">
        <v>4</v>
      </c>
      <c r="C7" s="14">
        <f t="shared" si="0"/>
        <v>16</v>
      </c>
      <c r="D7" s="14">
        <f t="shared" si="1"/>
        <v>64</v>
      </c>
      <c r="E7" s="14">
        <f t="shared" si="2"/>
        <v>256</v>
      </c>
      <c r="F7" s="14">
        <f t="shared" si="3"/>
        <v>2</v>
      </c>
      <c r="G7" s="14" t="str">
        <f t="shared" si="8"/>
        <v>IV</v>
      </c>
      <c r="H7" s="14">
        <f t="shared" si="4"/>
        <v>24</v>
      </c>
      <c r="I7" s="14">
        <f t="shared" si="9"/>
        <v>1.3862943611198906</v>
      </c>
      <c r="J7" s="14">
        <f t="shared" si="10"/>
        <v>0.6020599913279624</v>
      </c>
      <c r="K7" s="14">
        <f t="shared" si="11"/>
        <v>2</v>
      </c>
      <c r="L7" s="14">
        <f t="shared" si="12"/>
        <v>1.2618595071429148</v>
      </c>
      <c r="M7" s="15">
        <f t="shared" si="5"/>
        <v>54.5980031309658</v>
      </c>
      <c r="N7" s="15">
        <f t="shared" si="6"/>
        <v>16</v>
      </c>
      <c r="O7" s="15">
        <f t="shared" si="7"/>
        <v>81</v>
      </c>
    </row>
    <row r="8" spans="2:15" ht="12.75">
      <c r="B8" s="172">
        <v>5</v>
      </c>
      <c r="C8" s="14">
        <f t="shared" si="0"/>
        <v>25</v>
      </c>
      <c r="D8" s="14">
        <f t="shared" si="1"/>
        <v>125</v>
      </c>
      <c r="E8" s="14">
        <f t="shared" si="2"/>
        <v>625</v>
      </c>
      <c r="F8" s="14">
        <f t="shared" si="3"/>
        <v>2.23606797749979</v>
      </c>
      <c r="G8" s="14" t="str">
        <f t="shared" si="8"/>
        <v>V</v>
      </c>
      <c r="H8" s="14">
        <f t="shared" si="4"/>
        <v>120</v>
      </c>
      <c r="I8" s="14">
        <f t="shared" si="9"/>
        <v>1.6094379124341003</v>
      </c>
      <c r="J8" s="14">
        <f t="shared" si="10"/>
        <v>0.6989700043360189</v>
      </c>
      <c r="K8" s="14">
        <f t="shared" si="11"/>
        <v>2.321928094887362</v>
      </c>
      <c r="L8" s="14">
        <f t="shared" si="12"/>
        <v>1.4649735207179269</v>
      </c>
      <c r="M8" s="15">
        <f t="shared" si="5"/>
        <v>148.41265995084171</v>
      </c>
      <c r="N8" s="15">
        <f t="shared" si="6"/>
        <v>32</v>
      </c>
      <c r="O8" s="15">
        <f t="shared" si="7"/>
        <v>243</v>
      </c>
    </row>
    <row r="9" spans="2:15" ht="12.75">
      <c r="B9" s="172">
        <v>6</v>
      </c>
      <c r="C9" s="14">
        <f t="shared" si="0"/>
        <v>36</v>
      </c>
      <c r="D9" s="14">
        <f t="shared" si="1"/>
        <v>216</v>
      </c>
      <c r="E9" s="14">
        <f t="shared" si="2"/>
        <v>1296</v>
      </c>
      <c r="F9" s="14">
        <f t="shared" si="3"/>
        <v>2.449489742783178</v>
      </c>
      <c r="G9" s="14" t="str">
        <f t="shared" si="8"/>
        <v>VI</v>
      </c>
      <c r="H9" s="14">
        <f t="shared" si="4"/>
        <v>720</v>
      </c>
      <c r="I9" s="14">
        <f t="shared" si="9"/>
        <v>1.791759469228055</v>
      </c>
      <c r="J9" s="14">
        <f t="shared" si="10"/>
        <v>0.7781512503836436</v>
      </c>
      <c r="K9" s="14">
        <f t="shared" si="11"/>
        <v>2.584962500721156</v>
      </c>
      <c r="L9" s="14">
        <f t="shared" si="12"/>
        <v>1.6309297535714573</v>
      </c>
      <c r="M9" s="15">
        <f t="shared" si="5"/>
        <v>403.42716529117405</v>
      </c>
      <c r="N9" s="15">
        <f t="shared" si="6"/>
        <v>64</v>
      </c>
      <c r="O9" s="15">
        <f t="shared" si="7"/>
        <v>729</v>
      </c>
    </row>
    <row r="10" spans="2:15" ht="12.75">
      <c r="B10" s="172">
        <v>7</v>
      </c>
      <c r="C10" s="14">
        <f t="shared" si="0"/>
        <v>49</v>
      </c>
      <c r="D10" s="14">
        <f t="shared" si="1"/>
        <v>343</v>
      </c>
      <c r="E10" s="14">
        <f t="shared" si="2"/>
        <v>2401</v>
      </c>
      <c r="F10" s="14">
        <f t="shared" si="3"/>
        <v>2.6457513110645907</v>
      </c>
      <c r="G10" s="14" t="str">
        <f t="shared" si="8"/>
        <v>VII</v>
      </c>
      <c r="H10" s="14">
        <f t="shared" si="4"/>
        <v>5040</v>
      </c>
      <c r="I10" s="14">
        <f t="shared" si="9"/>
        <v>1.9459101490553132</v>
      </c>
      <c r="J10" s="14">
        <f t="shared" si="10"/>
        <v>0.8450980400142568</v>
      </c>
      <c r="K10" s="14">
        <f t="shared" si="11"/>
        <v>2.807354922057604</v>
      </c>
      <c r="L10" s="14">
        <f t="shared" si="12"/>
        <v>1.7712437491614221</v>
      </c>
      <c r="M10" s="15">
        <f t="shared" si="5"/>
        <v>1096.6279948676927</v>
      </c>
      <c r="N10" s="15">
        <f t="shared" si="6"/>
        <v>128</v>
      </c>
      <c r="O10" s="15">
        <f t="shared" si="7"/>
        <v>2187</v>
      </c>
    </row>
    <row r="11" spans="2:15" ht="12.75">
      <c r="B11" s="172">
        <v>8</v>
      </c>
      <c r="C11" s="14">
        <f t="shared" si="0"/>
        <v>64</v>
      </c>
      <c r="D11" s="14">
        <f t="shared" si="1"/>
        <v>512</v>
      </c>
      <c r="E11" s="14">
        <f t="shared" si="2"/>
        <v>4096</v>
      </c>
      <c r="F11" s="14">
        <f t="shared" si="3"/>
        <v>2.8284271247461903</v>
      </c>
      <c r="G11" s="14" t="str">
        <f t="shared" si="8"/>
        <v>VIII</v>
      </c>
      <c r="H11" s="14">
        <f t="shared" si="4"/>
        <v>40320</v>
      </c>
      <c r="I11" s="14">
        <f t="shared" si="9"/>
        <v>2.0794415416798357</v>
      </c>
      <c r="J11" s="14">
        <f t="shared" si="10"/>
        <v>0.9030899869919435</v>
      </c>
      <c r="K11" s="14">
        <f t="shared" si="11"/>
        <v>3</v>
      </c>
      <c r="L11" s="14">
        <f t="shared" si="12"/>
        <v>1.892789260714372</v>
      </c>
      <c r="M11" s="15">
        <f t="shared" si="5"/>
        <v>2980.9419458889515</v>
      </c>
      <c r="N11" s="15">
        <f t="shared" si="6"/>
        <v>256</v>
      </c>
      <c r="O11" s="15">
        <f t="shared" si="7"/>
        <v>6561</v>
      </c>
    </row>
    <row r="12" spans="2:15" ht="12.75">
      <c r="B12" s="172">
        <v>9</v>
      </c>
      <c r="C12" s="14">
        <f t="shared" si="0"/>
        <v>81</v>
      </c>
      <c r="D12" s="14">
        <f t="shared" si="1"/>
        <v>729</v>
      </c>
      <c r="E12" s="14">
        <f t="shared" si="2"/>
        <v>6561</v>
      </c>
      <c r="F12" s="14">
        <f t="shared" si="3"/>
        <v>3</v>
      </c>
      <c r="G12" s="14" t="str">
        <f t="shared" si="8"/>
        <v>IX</v>
      </c>
      <c r="H12" s="14">
        <f t="shared" si="4"/>
        <v>362880</v>
      </c>
      <c r="I12" s="14">
        <f t="shared" si="9"/>
        <v>2.1972245773362196</v>
      </c>
      <c r="J12" s="14">
        <f t="shared" si="10"/>
        <v>0.9542425094393249</v>
      </c>
      <c r="K12" s="14">
        <f t="shared" si="11"/>
        <v>3.1699250014423126</v>
      </c>
      <c r="L12" s="14">
        <f t="shared" si="12"/>
        <v>2</v>
      </c>
      <c r="M12" s="15">
        <f t="shared" si="5"/>
        <v>8103.034872671019</v>
      </c>
      <c r="N12" s="15">
        <f t="shared" si="6"/>
        <v>512</v>
      </c>
      <c r="O12" s="15">
        <f t="shared" si="7"/>
        <v>19683</v>
      </c>
    </row>
    <row r="13" spans="2:15" ht="12.75">
      <c r="B13" s="172">
        <v>10</v>
      </c>
      <c r="C13" s="14">
        <f t="shared" si="0"/>
        <v>100</v>
      </c>
      <c r="D13" s="14">
        <f t="shared" si="1"/>
        <v>1000</v>
      </c>
      <c r="E13" s="14">
        <f t="shared" si="2"/>
        <v>10000</v>
      </c>
      <c r="F13" s="14">
        <f t="shared" si="3"/>
        <v>3.1622776601683795</v>
      </c>
      <c r="G13" s="14" t="str">
        <f t="shared" si="8"/>
        <v>X</v>
      </c>
      <c r="H13" s="14">
        <f t="shared" si="4"/>
        <v>3628800</v>
      </c>
      <c r="I13" s="14">
        <f t="shared" si="9"/>
        <v>2.302585092994046</v>
      </c>
      <c r="J13" s="14">
        <f t="shared" si="10"/>
        <v>1</v>
      </c>
      <c r="K13" s="14">
        <f t="shared" si="11"/>
        <v>3.3219280948873626</v>
      </c>
      <c r="L13" s="14">
        <f t="shared" si="12"/>
        <v>2.095903274289385</v>
      </c>
      <c r="M13" s="15">
        <f t="shared" si="5"/>
        <v>22026.31763368418</v>
      </c>
      <c r="N13" s="15">
        <f t="shared" si="6"/>
        <v>1024</v>
      </c>
      <c r="O13" s="15">
        <f t="shared" si="7"/>
        <v>59049</v>
      </c>
    </row>
    <row r="14" spans="2:15" ht="12.75">
      <c r="B14" s="172">
        <v>11</v>
      </c>
      <c r="C14" s="14">
        <f t="shared" si="0"/>
        <v>121</v>
      </c>
      <c r="D14" s="14">
        <f t="shared" si="1"/>
        <v>1331</v>
      </c>
      <c r="E14" s="14">
        <f t="shared" si="2"/>
        <v>14641</v>
      </c>
      <c r="F14" s="14">
        <f t="shared" si="3"/>
        <v>3.3166247903554</v>
      </c>
      <c r="G14" s="14" t="str">
        <f t="shared" si="8"/>
        <v>XI</v>
      </c>
      <c r="H14" s="14">
        <f t="shared" si="4"/>
        <v>39916800</v>
      </c>
      <c r="I14" s="14">
        <f t="shared" si="9"/>
        <v>2.3978952727983707</v>
      </c>
      <c r="J14" s="14">
        <f t="shared" si="10"/>
        <v>1.0413926851582251</v>
      </c>
      <c r="K14" s="14">
        <f t="shared" si="11"/>
        <v>3.4594316186372978</v>
      </c>
      <c r="L14" s="14">
        <f t="shared" si="12"/>
        <v>2.182658338644138</v>
      </c>
      <c r="M14" s="15">
        <f t="shared" si="5"/>
        <v>59873.69869729103</v>
      </c>
      <c r="N14" s="15">
        <f t="shared" si="6"/>
        <v>2048</v>
      </c>
      <c r="O14" s="15">
        <f t="shared" si="7"/>
        <v>177147</v>
      </c>
    </row>
    <row r="15" spans="2:15" ht="12.75">
      <c r="B15" s="172">
        <v>12</v>
      </c>
      <c r="C15" s="14">
        <f t="shared" si="0"/>
        <v>144</v>
      </c>
      <c r="D15" s="14">
        <f t="shared" si="1"/>
        <v>1728</v>
      </c>
      <c r="E15" s="14">
        <f t="shared" si="2"/>
        <v>20736</v>
      </c>
      <c r="F15" s="14">
        <f t="shared" si="3"/>
        <v>3.4641016151377544</v>
      </c>
      <c r="G15" s="14" t="str">
        <f t="shared" si="8"/>
        <v>XII</v>
      </c>
      <c r="H15" s="14">
        <f t="shared" si="4"/>
        <v>479001600</v>
      </c>
      <c r="I15" s="14">
        <f t="shared" si="9"/>
        <v>2.4849066497880004</v>
      </c>
      <c r="J15" s="14">
        <f t="shared" si="10"/>
        <v>1.0791812460476249</v>
      </c>
      <c r="K15" s="14">
        <f t="shared" si="11"/>
        <v>3.5849625007211565</v>
      </c>
      <c r="L15" s="14">
        <f t="shared" si="12"/>
        <v>2.2618595071429146</v>
      </c>
      <c r="M15" s="15">
        <f t="shared" si="5"/>
        <v>162753.47769487227</v>
      </c>
      <c r="N15" s="15">
        <f t="shared" si="6"/>
        <v>4096</v>
      </c>
      <c r="O15" s="15">
        <f t="shared" si="7"/>
        <v>531441</v>
      </c>
    </row>
    <row r="16" spans="2:15" ht="12.75">
      <c r="B16" s="172">
        <v>13</v>
      </c>
      <c r="C16" s="14">
        <f t="shared" si="0"/>
        <v>169</v>
      </c>
      <c r="D16" s="14">
        <f t="shared" si="1"/>
        <v>2197</v>
      </c>
      <c r="E16" s="14">
        <f t="shared" si="2"/>
        <v>28561</v>
      </c>
      <c r="F16" s="14">
        <f t="shared" si="3"/>
        <v>3.605551275463989</v>
      </c>
      <c r="G16" s="14" t="str">
        <f t="shared" si="8"/>
        <v>XIII</v>
      </c>
      <c r="H16" s="14">
        <f t="shared" si="4"/>
        <v>6227020800</v>
      </c>
      <c r="I16" s="14">
        <f t="shared" si="9"/>
        <v>2.5649493574615367</v>
      </c>
      <c r="J16" s="14">
        <f t="shared" si="10"/>
        <v>1.1139433523068367</v>
      </c>
      <c r="K16" s="14">
        <f t="shared" si="11"/>
        <v>3.700439718141092</v>
      </c>
      <c r="L16" s="14">
        <f t="shared" si="12"/>
        <v>2.3347175194727927</v>
      </c>
      <c r="M16" s="15">
        <f t="shared" si="5"/>
        <v>442409.52334841737</v>
      </c>
      <c r="N16" s="15">
        <f t="shared" si="6"/>
        <v>8192</v>
      </c>
      <c r="O16" s="15">
        <f t="shared" si="7"/>
        <v>1594323</v>
      </c>
    </row>
    <row r="17" spans="2:15" ht="12.75">
      <c r="B17" s="172">
        <v>14</v>
      </c>
      <c r="C17" s="14">
        <f t="shared" si="0"/>
        <v>196</v>
      </c>
      <c r="D17" s="14">
        <f t="shared" si="1"/>
        <v>2744</v>
      </c>
      <c r="E17" s="14">
        <f t="shared" si="2"/>
        <v>38416</v>
      </c>
      <c r="F17" s="14">
        <f t="shared" si="3"/>
        <v>3.7416573867739413</v>
      </c>
      <c r="G17" s="14" t="str">
        <f t="shared" si="8"/>
        <v>XIV</v>
      </c>
      <c r="H17" s="14">
        <f t="shared" si="4"/>
        <v>87178291200</v>
      </c>
      <c r="I17" s="14">
        <f t="shared" si="9"/>
        <v>2.6390573296152584</v>
      </c>
      <c r="J17" s="14">
        <f t="shared" si="10"/>
        <v>1.146128035678238</v>
      </c>
      <c r="K17" s="14">
        <f t="shared" si="11"/>
        <v>3.8073549220576037</v>
      </c>
      <c r="L17" s="14">
        <f t="shared" si="12"/>
        <v>2.402173502732879</v>
      </c>
      <c r="M17" s="15">
        <f t="shared" si="5"/>
        <v>1202592.959127536</v>
      </c>
      <c r="N17" s="15">
        <f t="shared" si="6"/>
        <v>16384</v>
      </c>
      <c r="O17" s="15">
        <f t="shared" si="7"/>
        <v>4782969</v>
      </c>
    </row>
    <row r="18" spans="2:15" ht="12.75">
      <c r="B18" s="172">
        <v>15</v>
      </c>
      <c r="C18" s="14">
        <f t="shared" si="0"/>
        <v>225</v>
      </c>
      <c r="D18" s="14">
        <f t="shared" si="1"/>
        <v>3375</v>
      </c>
      <c r="E18" s="14">
        <f t="shared" si="2"/>
        <v>50625</v>
      </c>
      <c r="F18" s="14">
        <f t="shared" si="3"/>
        <v>3.872983346207417</v>
      </c>
      <c r="G18" s="14" t="str">
        <f t="shared" si="8"/>
        <v>XV</v>
      </c>
      <c r="H18" s="14">
        <f t="shared" si="4"/>
        <v>1307674368000</v>
      </c>
      <c r="I18" s="14">
        <f t="shared" si="9"/>
        <v>2.70805020110221</v>
      </c>
      <c r="J18" s="14">
        <f t="shared" si="10"/>
        <v>1.1760912590556813</v>
      </c>
      <c r="K18" s="14">
        <f t="shared" si="11"/>
        <v>3.9068905956085187</v>
      </c>
      <c r="L18" s="14">
        <f t="shared" si="12"/>
        <v>2.464973520717927</v>
      </c>
      <c r="M18" s="15">
        <f t="shared" si="5"/>
        <v>3268984.388937199</v>
      </c>
      <c r="N18" s="15">
        <f t="shared" si="6"/>
        <v>32768</v>
      </c>
      <c r="O18" s="15">
        <f t="shared" si="7"/>
        <v>14348907</v>
      </c>
    </row>
    <row r="19" spans="2:15" ht="12.75">
      <c r="B19" s="172">
        <v>16</v>
      </c>
      <c r="C19" s="14">
        <f t="shared" si="0"/>
        <v>256</v>
      </c>
      <c r="D19" s="14">
        <f t="shared" si="1"/>
        <v>4096</v>
      </c>
      <c r="E19" s="14">
        <f t="shared" si="2"/>
        <v>65536</v>
      </c>
      <c r="F19" s="14">
        <f t="shared" si="3"/>
        <v>4</v>
      </c>
      <c r="G19" s="14" t="str">
        <f t="shared" si="8"/>
        <v>XVI</v>
      </c>
      <c r="H19" s="14">
        <f t="shared" si="4"/>
        <v>20922789888000</v>
      </c>
      <c r="I19" s="14">
        <f t="shared" si="9"/>
        <v>2.772588722239781</v>
      </c>
      <c r="J19" s="14">
        <f t="shared" si="10"/>
        <v>1.2041199826559248</v>
      </c>
      <c r="K19" s="14">
        <f t="shared" si="11"/>
        <v>4</v>
      </c>
      <c r="L19" s="14">
        <f t="shared" si="12"/>
        <v>2.5237190142858297</v>
      </c>
      <c r="M19" s="14">
        <f t="shared" si="5"/>
        <v>8886014.884760208</v>
      </c>
      <c r="N19" s="15">
        <f t="shared" si="6"/>
        <v>65536</v>
      </c>
      <c r="O19" s="15">
        <f t="shared" si="7"/>
        <v>43046721</v>
      </c>
    </row>
    <row r="20" spans="2:15" ht="12.75">
      <c r="B20" s="172">
        <v>17</v>
      </c>
      <c r="C20" s="14">
        <f t="shared" si="0"/>
        <v>289</v>
      </c>
      <c r="D20" s="14">
        <f t="shared" si="1"/>
        <v>4913</v>
      </c>
      <c r="E20" s="14">
        <f t="shared" si="2"/>
        <v>83521</v>
      </c>
      <c r="F20" s="14">
        <f t="shared" si="3"/>
        <v>4.123105625617661</v>
      </c>
      <c r="G20" s="14" t="str">
        <f t="shared" si="8"/>
        <v>XVII</v>
      </c>
      <c r="H20" s="14">
        <f t="shared" si="4"/>
        <v>355687428096000</v>
      </c>
      <c r="I20" s="14">
        <f t="shared" si="9"/>
        <v>2.833213344056216</v>
      </c>
      <c r="J20" s="14">
        <f t="shared" si="10"/>
        <v>1.2304489213782739</v>
      </c>
      <c r="K20" s="14">
        <f t="shared" si="11"/>
        <v>4.08746284125034</v>
      </c>
      <c r="L20" s="14">
        <f t="shared" si="12"/>
        <v>2.5789019231625656</v>
      </c>
      <c r="M20" s="15">
        <f t="shared" si="5"/>
        <v>24154676.54094598</v>
      </c>
      <c r="N20" s="15">
        <f t="shared" si="6"/>
        <v>131072</v>
      </c>
      <c r="O20" s="15">
        <f t="shared" si="7"/>
        <v>129140163</v>
      </c>
    </row>
    <row r="21" spans="2:15" ht="12.75">
      <c r="B21" s="172">
        <v>18</v>
      </c>
      <c r="C21" s="14">
        <f t="shared" si="0"/>
        <v>324</v>
      </c>
      <c r="D21" s="14">
        <f t="shared" si="1"/>
        <v>5832</v>
      </c>
      <c r="E21" s="14">
        <f t="shared" si="2"/>
        <v>104976</v>
      </c>
      <c r="F21" s="14">
        <f t="shared" si="3"/>
        <v>4.242640687119285</v>
      </c>
      <c r="G21" s="14" t="str">
        <f t="shared" si="8"/>
        <v>XVIII</v>
      </c>
      <c r="H21" s="14">
        <f t="shared" si="4"/>
        <v>6402373705728000</v>
      </c>
      <c r="I21" s="14">
        <f t="shared" si="9"/>
        <v>2.8903717578961645</v>
      </c>
      <c r="J21" s="14">
        <f t="shared" si="10"/>
        <v>1.255272505103306</v>
      </c>
      <c r="K21" s="14">
        <f t="shared" si="11"/>
        <v>4.169925001442312</v>
      </c>
      <c r="L21" s="14">
        <f t="shared" si="12"/>
        <v>2.630929753571457</v>
      </c>
      <c r="M21" s="14">
        <f t="shared" si="5"/>
        <v>65659174.14772264</v>
      </c>
      <c r="N21" s="15">
        <f t="shared" si="6"/>
        <v>262144</v>
      </c>
      <c r="O21" s="15">
        <f t="shared" si="7"/>
        <v>387420489</v>
      </c>
    </row>
    <row r="22" spans="2:15" ht="12.75">
      <c r="B22" s="172">
        <v>19</v>
      </c>
      <c r="C22" s="14">
        <f t="shared" si="0"/>
        <v>361</v>
      </c>
      <c r="D22" s="14">
        <f t="shared" si="1"/>
        <v>6859</v>
      </c>
      <c r="E22" s="14">
        <f t="shared" si="2"/>
        <v>130321</v>
      </c>
      <c r="F22" s="14">
        <f t="shared" si="3"/>
        <v>4.358898943540674</v>
      </c>
      <c r="G22" s="14" t="str">
        <f>ROMAN(B22)</f>
        <v>XIX</v>
      </c>
      <c r="H22" s="14">
        <f t="shared" si="4"/>
        <v>1.21645100408832E+17</v>
      </c>
      <c r="I22" s="14">
        <f>LN(B22)</f>
        <v>2.9444389791664403</v>
      </c>
      <c r="J22" s="14">
        <f>LOG10(B22)</f>
        <v>1.2787536009528289</v>
      </c>
      <c r="K22" s="14">
        <f>LOG(B22,2)</f>
        <v>4.247927513443585</v>
      </c>
      <c r="L22" s="14">
        <f>LOG(B22,3)</f>
        <v>2.680143859246375</v>
      </c>
      <c r="M22" s="15">
        <f t="shared" si="5"/>
        <v>178480019.9022715</v>
      </c>
      <c r="N22" s="15">
        <f t="shared" si="6"/>
        <v>524288</v>
      </c>
      <c r="O22" s="15">
        <f t="shared" si="7"/>
        <v>1162261467</v>
      </c>
    </row>
    <row r="23" spans="2:15" ht="12.75">
      <c r="B23" s="172">
        <v>20</v>
      </c>
      <c r="C23" s="14">
        <f t="shared" si="0"/>
        <v>400</v>
      </c>
      <c r="D23" s="14">
        <f t="shared" si="1"/>
        <v>8000</v>
      </c>
      <c r="E23" s="14">
        <f t="shared" si="2"/>
        <v>160000</v>
      </c>
      <c r="F23" s="14">
        <f t="shared" si="3"/>
        <v>4.47213595499958</v>
      </c>
      <c r="G23" s="14" t="str">
        <f>ROMAN(B23)</f>
        <v>XX</v>
      </c>
      <c r="H23" s="14">
        <f t="shared" si="4"/>
        <v>2.43290200817664E+18</v>
      </c>
      <c r="I23" s="14">
        <f>LN(B23)</f>
        <v>2.995732273553991</v>
      </c>
      <c r="J23" s="14">
        <f>LOG10(B23)</f>
        <v>1.3010299956639813</v>
      </c>
      <c r="K23" s="14">
        <f>LOG(B23,2)</f>
        <v>4.321928094887363</v>
      </c>
      <c r="L23" s="14">
        <f>LOG(B23,3)</f>
        <v>2.7268330278608417</v>
      </c>
      <c r="M23" s="14">
        <f t="shared" si="5"/>
        <v>485158668.4999466</v>
      </c>
      <c r="N23" s="15">
        <f t="shared" si="6"/>
        <v>1048576</v>
      </c>
      <c r="O23" s="15">
        <f t="shared" si="7"/>
        <v>3486784401</v>
      </c>
    </row>
    <row r="24" spans="2:15" ht="12.75">
      <c r="B24" s="172">
        <v>21</v>
      </c>
      <c r="C24" s="14">
        <f t="shared" si="0"/>
        <v>441</v>
      </c>
      <c r="D24" s="14">
        <f t="shared" si="1"/>
        <v>9261</v>
      </c>
      <c r="E24" s="14">
        <f t="shared" si="2"/>
        <v>194481</v>
      </c>
      <c r="F24" s="14">
        <f t="shared" si="3"/>
        <v>4.58257569495584</v>
      </c>
      <c r="G24" s="14" t="str">
        <f aca="true" t="shared" si="13" ref="G24:G35">ROMAN(B24)</f>
        <v>XXI</v>
      </c>
      <c r="H24" s="14">
        <f t="shared" si="4"/>
        <v>5.109094217170944E+19</v>
      </c>
      <c r="I24" s="14">
        <f aca="true" t="shared" si="14" ref="I24:I35">LN(B24)</f>
        <v>3.044522437723423</v>
      </c>
      <c r="J24" s="14">
        <f aca="true" t="shared" si="15" ref="J24:J35">LOG10(B24)</f>
        <v>1.3222192947339193</v>
      </c>
      <c r="K24" s="14">
        <f aca="true" t="shared" si="16" ref="K24:K35">LOG(B24,2)</f>
        <v>4.392317422778761</v>
      </c>
      <c r="L24" s="14">
        <f aca="true" t="shared" si="17" ref="L24:L35">LOG(B24,3)</f>
        <v>2.771243749161422</v>
      </c>
      <c r="M24" s="15">
        <f t="shared" si="5"/>
        <v>1318797105.4100347</v>
      </c>
      <c r="N24" s="15">
        <f t="shared" si="6"/>
        <v>2097152</v>
      </c>
      <c r="O24" s="15">
        <f t="shared" si="7"/>
        <v>10460353203</v>
      </c>
    </row>
    <row r="25" spans="2:15" ht="12.75">
      <c r="B25" s="172">
        <v>22</v>
      </c>
      <c r="C25" s="14">
        <f t="shared" si="0"/>
        <v>484</v>
      </c>
      <c r="D25" s="14">
        <f t="shared" si="1"/>
        <v>10648</v>
      </c>
      <c r="E25" s="14">
        <f t="shared" si="2"/>
        <v>234256</v>
      </c>
      <c r="F25" s="14">
        <f t="shared" si="3"/>
        <v>4.69041575982343</v>
      </c>
      <c r="G25" s="14" t="str">
        <f t="shared" si="13"/>
        <v>XXII</v>
      </c>
      <c r="H25" s="14">
        <f t="shared" si="4"/>
        <v>1.1240007277776077E+21</v>
      </c>
      <c r="I25" s="14">
        <f t="shared" si="14"/>
        <v>3.091042453358316</v>
      </c>
      <c r="J25" s="14">
        <f t="shared" si="15"/>
        <v>1.3424226808222062</v>
      </c>
      <c r="K25" s="14">
        <f t="shared" si="16"/>
        <v>4.459431618637297</v>
      </c>
      <c r="L25" s="14">
        <f t="shared" si="17"/>
        <v>2.8135880922155954</v>
      </c>
      <c r="M25" s="14">
        <f t="shared" si="5"/>
        <v>3584859795.6939898</v>
      </c>
      <c r="N25" s="15">
        <f t="shared" si="6"/>
        <v>4194304</v>
      </c>
      <c r="O25" s="15">
        <f t="shared" si="7"/>
        <v>31381059609</v>
      </c>
    </row>
    <row r="26" spans="2:15" ht="12.75">
      <c r="B26" s="172">
        <v>23</v>
      </c>
      <c r="C26" s="14">
        <f t="shared" si="0"/>
        <v>529</v>
      </c>
      <c r="D26" s="14">
        <f t="shared" si="1"/>
        <v>12167</v>
      </c>
      <c r="E26" s="14">
        <f t="shared" si="2"/>
        <v>279841</v>
      </c>
      <c r="F26" s="14">
        <f t="shared" si="3"/>
        <v>4.795831523312719</v>
      </c>
      <c r="G26" s="14" t="str">
        <f t="shared" si="13"/>
        <v>XXIII</v>
      </c>
      <c r="H26" s="14">
        <f t="shared" si="4"/>
        <v>2.585201673888498E+22</v>
      </c>
      <c r="I26" s="14">
        <f t="shared" si="14"/>
        <v>3.1354942159291497</v>
      </c>
      <c r="J26" s="14">
        <f t="shared" si="15"/>
        <v>1.3617278360175928</v>
      </c>
      <c r="K26" s="14">
        <f t="shared" si="16"/>
        <v>4.523561956057013</v>
      </c>
      <c r="L26" s="14">
        <f t="shared" si="17"/>
        <v>2.854049830200271</v>
      </c>
      <c r="M26" s="15">
        <f t="shared" si="5"/>
        <v>9744652685.439058</v>
      </c>
      <c r="N26" s="15">
        <f t="shared" si="6"/>
        <v>8388608</v>
      </c>
      <c r="O26" s="15">
        <f t="shared" si="7"/>
        <v>94143178827</v>
      </c>
    </row>
    <row r="27" spans="2:15" ht="12.75">
      <c r="B27" s="172">
        <v>24</v>
      </c>
      <c r="C27" s="14">
        <f t="shared" si="0"/>
        <v>576</v>
      </c>
      <c r="D27" s="14">
        <f t="shared" si="1"/>
        <v>13824</v>
      </c>
      <c r="E27" s="14">
        <f t="shared" si="2"/>
        <v>331776</v>
      </c>
      <c r="F27" s="14">
        <f t="shared" si="3"/>
        <v>4.898979485566356</v>
      </c>
      <c r="G27" s="14" t="str">
        <f t="shared" si="13"/>
        <v>XXIV</v>
      </c>
      <c r="H27" s="14">
        <f t="shared" si="4"/>
        <v>6.204484017332394E+23</v>
      </c>
      <c r="I27" s="14">
        <f t="shared" si="14"/>
        <v>3.1780538303479458</v>
      </c>
      <c r="J27" s="14">
        <f t="shared" si="15"/>
        <v>1.380211241711606</v>
      </c>
      <c r="K27" s="14">
        <f t="shared" si="16"/>
        <v>4.584962500721157</v>
      </c>
      <c r="L27" s="14">
        <f t="shared" si="17"/>
        <v>2.8927892607143724</v>
      </c>
      <c r="M27" s="14">
        <f t="shared" si="5"/>
        <v>26488694501.775284</v>
      </c>
      <c r="N27" s="15">
        <f t="shared" si="6"/>
        <v>16777216</v>
      </c>
      <c r="O27" s="15">
        <f t="shared" si="7"/>
        <v>282429536481</v>
      </c>
    </row>
    <row r="28" spans="2:15" ht="12.75">
      <c r="B28" s="172">
        <v>25</v>
      </c>
      <c r="C28" s="14">
        <f t="shared" si="0"/>
        <v>625</v>
      </c>
      <c r="D28" s="14">
        <f t="shared" si="1"/>
        <v>15625</v>
      </c>
      <c r="E28" s="14">
        <f t="shared" si="2"/>
        <v>390625</v>
      </c>
      <c r="F28" s="14">
        <f t="shared" si="3"/>
        <v>5</v>
      </c>
      <c r="G28" s="14" t="str">
        <f t="shared" si="13"/>
        <v>XXV</v>
      </c>
      <c r="H28" s="14">
        <f t="shared" si="4"/>
        <v>1.5511210043330984E+25</v>
      </c>
      <c r="I28" s="14">
        <f t="shared" si="14"/>
        <v>3.2188758248682006</v>
      </c>
      <c r="J28" s="14">
        <f t="shared" si="15"/>
        <v>1.3979400086720377</v>
      </c>
      <c r="K28" s="14">
        <f t="shared" si="16"/>
        <v>4.643856189774724</v>
      </c>
      <c r="L28" s="14">
        <f t="shared" si="17"/>
        <v>2.9299470414358537</v>
      </c>
      <c r="M28" s="15">
        <f t="shared" si="5"/>
        <v>72003688490.28572</v>
      </c>
      <c r="N28" s="15">
        <f t="shared" si="6"/>
        <v>33554432</v>
      </c>
      <c r="O28" s="15">
        <f t="shared" si="7"/>
        <v>847288609443</v>
      </c>
    </row>
    <row r="29" spans="2:15" ht="12.75">
      <c r="B29" s="172">
        <v>26</v>
      </c>
      <c r="C29" s="14">
        <f t="shared" si="0"/>
        <v>676</v>
      </c>
      <c r="D29" s="14">
        <f t="shared" si="1"/>
        <v>17576</v>
      </c>
      <c r="E29" s="14">
        <f t="shared" si="2"/>
        <v>456976</v>
      </c>
      <c r="F29" s="14">
        <f t="shared" si="3"/>
        <v>5.0990195135927845</v>
      </c>
      <c r="G29" s="14" t="str">
        <f t="shared" si="13"/>
        <v>XXVI</v>
      </c>
      <c r="H29" s="14">
        <f t="shared" si="4"/>
        <v>4.032914611266057E+26</v>
      </c>
      <c r="I29" s="14">
        <f t="shared" si="14"/>
        <v>3.258096538021482</v>
      </c>
      <c r="J29" s="14">
        <f t="shared" si="15"/>
        <v>1.414973347970818</v>
      </c>
      <c r="K29" s="14">
        <f t="shared" si="16"/>
        <v>4.700439718141093</v>
      </c>
      <c r="L29" s="14">
        <f t="shared" si="17"/>
        <v>2.96564727304425</v>
      </c>
      <c r="M29" s="14">
        <f t="shared" si="5"/>
        <v>195726186349.37387</v>
      </c>
      <c r="N29" s="15">
        <f t="shared" si="6"/>
        <v>67108864</v>
      </c>
      <c r="O29" s="15">
        <f t="shared" si="7"/>
        <v>2541865828329</v>
      </c>
    </row>
    <row r="30" spans="2:15" ht="12.75" customHeight="1">
      <c r="B30" s="172">
        <v>27</v>
      </c>
      <c r="C30" s="14">
        <f t="shared" si="0"/>
        <v>729</v>
      </c>
      <c r="D30" s="14">
        <f t="shared" si="1"/>
        <v>19683</v>
      </c>
      <c r="E30" s="14">
        <f t="shared" si="2"/>
        <v>531441</v>
      </c>
      <c r="F30" s="14">
        <f t="shared" si="3"/>
        <v>5.196152422706632</v>
      </c>
      <c r="G30" s="14" t="str">
        <f t="shared" si="13"/>
        <v>XXVII</v>
      </c>
      <c r="H30" s="14">
        <f t="shared" si="4"/>
        <v>1.0888869450418352E+28</v>
      </c>
      <c r="I30" s="14">
        <f t="shared" si="14"/>
        <v>3.295836866004329</v>
      </c>
      <c r="J30" s="14">
        <f t="shared" si="15"/>
        <v>1.4313637641589874</v>
      </c>
      <c r="K30" s="14">
        <f t="shared" si="16"/>
        <v>4.754887502163469</v>
      </c>
      <c r="L30" s="14">
        <f t="shared" si="17"/>
        <v>3</v>
      </c>
      <c r="M30" s="15">
        <f t="shared" si="5"/>
        <v>532038577829.776</v>
      </c>
      <c r="N30" s="15">
        <f t="shared" si="6"/>
        <v>134217728</v>
      </c>
      <c r="O30" s="15">
        <f t="shared" si="7"/>
        <v>7625597484987</v>
      </c>
    </row>
    <row r="31" spans="2:15" ht="12.75">
      <c r="B31" s="172">
        <v>28</v>
      </c>
      <c r="C31" s="14">
        <f t="shared" si="0"/>
        <v>784</v>
      </c>
      <c r="D31" s="14">
        <f t="shared" si="1"/>
        <v>21952</v>
      </c>
      <c r="E31" s="14">
        <f t="shared" si="2"/>
        <v>614656</v>
      </c>
      <c r="F31" s="14">
        <f t="shared" si="3"/>
        <v>5.291502622129181</v>
      </c>
      <c r="G31" s="14" t="str">
        <f t="shared" si="13"/>
        <v>XXVIII</v>
      </c>
      <c r="H31" s="14">
        <f t="shared" si="4"/>
        <v>3.048883446117138E+29</v>
      </c>
      <c r="I31" s="14">
        <f t="shared" si="14"/>
        <v>3.332204510175204</v>
      </c>
      <c r="J31" s="14">
        <f t="shared" si="15"/>
        <v>1.4471580313422192</v>
      </c>
      <c r="K31" s="14">
        <f t="shared" si="16"/>
        <v>4.807354922057604</v>
      </c>
      <c r="L31" s="14">
        <f t="shared" si="17"/>
        <v>3.033103256304337</v>
      </c>
      <c r="M31" s="14">
        <f t="shared" si="5"/>
        <v>1446229825343.1235</v>
      </c>
      <c r="N31" s="15">
        <f t="shared" si="6"/>
        <v>268435456</v>
      </c>
      <c r="O31" s="15">
        <f t="shared" si="7"/>
        <v>22876792454961</v>
      </c>
    </row>
    <row r="32" spans="2:15" ht="12.75">
      <c r="B32" s="172">
        <v>29</v>
      </c>
      <c r="C32" s="14">
        <f t="shared" si="0"/>
        <v>841</v>
      </c>
      <c r="D32" s="14">
        <f t="shared" si="1"/>
        <v>24389</v>
      </c>
      <c r="E32" s="14">
        <f t="shared" si="2"/>
        <v>707281</v>
      </c>
      <c r="F32" s="14">
        <f t="shared" si="3"/>
        <v>5.385164807134504</v>
      </c>
      <c r="G32" s="14" t="str">
        <f t="shared" si="13"/>
        <v>XXIX</v>
      </c>
      <c r="H32" s="14">
        <f t="shared" si="4"/>
        <v>8.841761993739701E+30</v>
      </c>
      <c r="I32" s="14">
        <f t="shared" si="14"/>
        <v>3.367295829986474</v>
      </c>
      <c r="J32" s="14">
        <f t="shared" si="15"/>
        <v>1.462397997898956</v>
      </c>
      <c r="K32" s="14">
        <f t="shared" si="16"/>
        <v>4.857980995127573</v>
      </c>
      <c r="L32" s="14">
        <f t="shared" si="17"/>
        <v>3.0650447521106625</v>
      </c>
      <c r="M32" s="15">
        <f t="shared" si="5"/>
        <v>3931257609633.7056</v>
      </c>
      <c r="N32" s="15">
        <f t="shared" si="6"/>
        <v>536870912</v>
      </c>
      <c r="O32" s="15">
        <f t="shared" si="7"/>
        <v>68630377364883</v>
      </c>
    </row>
    <row r="33" spans="2:15" ht="12.75">
      <c r="B33" s="172">
        <v>30</v>
      </c>
      <c r="C33" s="14">
        <f t="shared" si="0"/>
        <v>900</v>
      </c>
      <c r="D33" s="14">
        <f t="shared" si="1"/>
        <v>27000</v>
      </c>
      <c r="E33" s="14">
        <f t="shared" si="2"/>
        <v>810000</v>
      </c>
      <c r="F33" s="14">
        <f t="shared" si="3"/>
        <v>5.477225575051661</v>
      </c>
      <c r="G33" s="14" t="str">
        <f t="shared" si="13"/>
        <v>XXX</v>
      </c>
      <c r="H33" s="14">
        <f t="shared" si="4"/>
        <v>2.652528598121911E+32</v>
      </c>
      <c r="I33" s="14">
        <f t="shared" si="14"/>
        <v>3.4011973816621555</v>
      </c>
      <c r="J33" s="14">
        <f t="shared" si="15"/>
        <v>1.4771212547196624</v>
      </c>
      <c r="K33" s="14">
        <f t="shared" si="16"/>
        <v>4.906890595608519</v>
      </c>
      <c r="L33" s="14">
        <f t="shared" si="17"/>
        <v>3.0959032742893844</v>
      </c>
      <c r="M33" s="14">
        <f t="shared" si="5"/>
        <v>10686258935115.11</v>
      </c>
      <c r="N33" s="15">
        <f t="shared" si="6"/>
        <v>1073741824</v>
      </c>
      <c r="O33" s="15">
        <f t="shared" si="7"/>
        <v>205891132094649</v>
      </c>
    </row>
    <row r="34" spans="2:15" ht="12.75">
      <c r="B34" s="172">
        <v>31</v>
      </c>
      <c r="C34" s="14">
        <f t="shared" si="0"/>
        <v>961</v>
      </c>
      <c r="D34" s="14">
        <f t="shared" si="1"/>
        <v>29791</v>
      </c>
      <c r="E34" s="14">
        <f t="shared" si="2"/>
        <v>923521</v>
      </c>
      <c r="F34" s="14">
        <f t="shared" si="3"/>
        <v>5.5677643628300215</v>
      </c>
      <c r="G34" s="14" t="str">
        <f t="shared" si="13"/>
        <v>XXXI</v>
      </c>
      <c r="H34" s="14">
        <f t="shared" si="4"/>
        <v>8.222838654177924E+33</v>
      </c>
      <c r="I34" s="14">
        <f t="shared" si="14"/>
        <v>3.4339872044851463</v>
      </c>
      <c r="J34" s="14">
        <f t="shared" si="15"/>
        <v>1.4913616938342726</v>
      </c>
      <c r="K34" s="14">
        <f t="shared" si="16"/>
        <v>4.954196310386876</v>
      </c>
      <c r="L34" s="14">
        <f t="shared" si="17"/>
        <v>3.1257498572570146</v>
      </c>
      <c r="M34" s="15">
        <f t="shared" si="5"/>
        <v>29048243938144.703</v>
      </c>
      <c r="N34" s="15">
        <f t="shared" si="6"/>
        <v>2147483648</v>
      </c>
      <c r="O34" s="15">
        <f t="shared" si="7"/>
        <v>617673396283947</v>
      </c>
    </row>
    <row r="35" spans="2:15" ht="12.75">
      <c r="B35" s="172">
        <v>32</v>
      </c>
      <c r="C35" s="14">
        <f t="shared" si="0"/>
        <v>1024</v>
      </c>
      <c r="D35" s="14">
        <f t="shared" si="1"/>
        <v>32768</v>
      </c>
      <c r="E35" s="14">
        <f t="shared" si="2"/>
        <v>1048576</v>
      </c>
      <c r="F35" s="14">
        <f t="shared" si="3"/>
        <v>5.656854249492381</v>
      </c>
      <c r="G35" s="14" t="str">
        <f t="shared" si="13"/>
        <v>XXXII</v>
      </c>
      <c r="H35" s="14">
        <f t="shared" si="4"/>
        <v>2.6313083693369355E+35</v>
      </c>
      <c r="I35" s="14">
        <f t="shared" si="14"/>
        <v>3.4657359027997265</v>
      </c>
      <c r="J35" s="14">
        <f t="shared" si="15"/>
        <v>1.505149978319906</v>
      </c>
      <c r="K35" s="14">
        <f t="shared" si="16"/>
        <v>5</v>
      </c>
      <c r="L35" s="14">
        <f t="shared" si="17"/>
        <v>3.154648767857287</v>
      </c>
      <c r="M35" s="14">
        <f t="shared" si="5"/>
        <v>78961260532179.98</v>
      </c>
      <c r="N35" s="15">
        <f t="shared" si="6"/>
        <v>4294967296</v>
      </c>
      <c r="O35" s="15">
        <f t="shared" si="7"/>
        <v>1853020188851841</v>
      </c>
    </row>
    <row r="36" spans="2:4" ht="12.75">
      <c r="B36" s="11"/>
      <c r="C36" s="11"/>
      <c r="D36" s="11"/>
    </row>
    <row r="37" spans="2:10" ht="12.75">
      <c r="B37" s="11"/>
      <c r="C37" s="11"/>
      <c r="D37" s="11"/>
      <c r="E37" s="549" t="s">
        <v>1478</v>
      </c>
      <c r="J37" t="s">
        <v>1479</v>
      </c>
    </row>
    <row r="38" spans="2:10" ht="12.75">
      <c r="B38" s="11"/>
      <c r="C38" s="11"/>
      <c r="D38" s="11"/>
      <c r="J38" t="s">
        <v>1480</v>
      </c>
    </row>
    <row r="39" spans="2:10" ht="12.75">
      <c r="B39" s="11"/>
      <c r="C39" s="11"/>
      <c r="D39" s="11"/>
      <c r="J39" t="s">
        <v>1481</v>
      </c>
    </row>
  </sheetData>
  <mergeCells count="1">
    <mergeCell ref="A1:A5"/>
  </mergeCells>
  <printOptions/>
  <pageMargins left="0.5905511811023623" right="0.3937007874015748" top="0.984251968503937" bottom="0.5905511811023623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402"/>
  <sheetViews>
    <sheetView workbookViewId="0" topLeftCell="A1">
      <selection activeCell="A1" sqref="A1"/>
    </sheetView>
  </sheetViews>
  <sheetFormatPr defaultColWidth="9.00390625" defaultRowHeight="12.75"/>
  <cols>
    <col min="2" max="3" width="8.375" style="0" customWidth="1"/>
    <col min="5" max="5" width="10.125" style="0" customWidth="1"/>
    <col min="7" max="7" width="8.375" style="0" customWidth="1"/>
    <col min="10" max="10" width="7.375" style="0" customWidth="1"/>
    <col min="11" max="11" width="13.75390625" style="0" customWidth="1"/>
  </cols>
  <sheetData>
    <row r="1" ht="15">
      <c r="I1" s="192" t="s">
        <v>1531</v>
      </c>
    </row>
    <row r="2" spans="2:6" ht="15.75">
      <c r="B2" s="624" t="s">
        <v>434</v>
      </c>
      <c r="C2" s="29"/>
      <c r="D2" s="29"/>
      <c r="E2" s="29"/>
      <c r="F2" s="29"/>
    </row>
    <row r="4" ht="12.75">
      <c r="B4" t="s">
        <v>1286</v>
      </c>
    </row>
    <row r="5" ht="12.75">
      <c r="B5" t="s">
        <v>1532</v>
      </c>
    </row>
    <row r="7" spans="1:9" ht="12.75">
      <c r="A7" s="132" t="s">
        <v>1287</v>
      </c>
      <c r="B7" s="132"/>
      <c r="H7" s="132" t="s">
        <v>1291</v>
      </c>
      <c r="I7" s="29"/>
    </row>
    <row r="8" spans="1:8" ht="12.75">
      <c r="A8" s="1" t="s">
        <v>609</v>
      </c>
      <c r="B8" s="1"/>
      <c r="H8" s="1" t="s">
        <v>433</v>
      </c>
    </row>
    <row r="9" spans="1:8" ht="14.25">
      <c r="A9" s="1" t="s">
        <v>608</v>
      </c>
      <c r="B9" s="1"/>
      <c r="H9" s="1" t="s">
        <v>1292</v>
      </c>
    </row>
    <row r="11" spans="1:2" ht="12.75">
      <c r="A11" s="657" t="s">
        <v>1288</v>
      </c>
      <c r="B11" s="657"/>
    </row>
    <row r="12" spans="1:10" ht="15" thickBot="1">
      <c r="A12" s="174" t="s">
        <v>1289</v>
      </c>
      <c r="B12" s="174" t="s">
        <v>1290</v>
      </c>
      <c r="C12" s="174"/>
      <c r="H12" s="24" t="s">
        <v>1293</v>
      </c>
      <c r="I12" s="24" t="s">
        <v>1294</v>
      </c>
      <c r="J12" s="24" t="s">
        <v>1295</v>
      </c>
    </row>
    <row r="13" spans="1:10" ht="13.5" thickTop="1">
      <c r="A13">
        <v>-1</v>
      </c>
      <c r="B13">
        <f>2*A13*A13-3*A13+1</f>
        <v>6</v>
      </c>
      <c r="H13" s="31" t="s">
        <v>1296</v>
      </c>
      <c r="I13" s="32">
        <v>28</v>
      </c>
      <c r="J13" s="33">
        <v>5</v>
      </c>
    </row>
    <row r="14" spans="1:10" ht="12.75">
      <c r="A14">
        <v>-0.9</v>
      </c>
      <c r="B14">
        <f aca="true" t="shared" si="0" ref="B14:B53">2*A14*A14-3*A14+1</f>
        <v>5.32</v>
      </c>
      <c r="H14" s="21" t="s">
        <v>1297</v>
      </c>
      <c r="I14" s="22">
        <v>31</v>
      </c>
      <c r="J14" s="23">
        <v>8</v>
      </c>
    </row>
    <row r="15" spans="1:10" ht="12.75">
      <c r="A15">
        <v>-0.8</v>
      </c>
      <c r="B15">
        <f t="shared" si="0"/>
        <v>4.680000000000001</v>
      </c>
      <c r="H15" s="21" t="s">
        <v>1298</v>
      </c>
      <c r="I15" s="22">
        <v>26</v>
      </c>
      <c r="J15" s="23">
        <v>3</v>
      </c>
    </row>
    <row r="16" spans="1:10" ht="12.75">
      <c r="A16">
        <v>-0.7</v>
      </c>
      <c r="B16">
        <f t="shared" si="0"/>
        <v>4.08</v>
      </c>
      <c r="H16" s="21" t="s">
        <v>1299</v>
      </c>
      <c r="I16" s="22">
        <v>28</v>
      </c>
      <c r="J16" s="23">
        <v>9</v>
      </c>
    </row>
    <row r="17" spans="1:10" ht="12.75">
      <c r="A17">
        <v>-0.6</v>
      </c>
      <c r="B17">
        <f t="shared" si="0"/>
        <v>3.5199999999999996</v>
      </c>
      <c r="H17" s="28" t="s">
        <v>1300</v>
      </c>
      <c r="I17" s="29">
        <v>25</v>
      </c>
      <c r="J17" s="30">
        <v>5</v>
      </c>
    </row>
    <row r="18" spans="1:2" ht="12.75">
      <c r="A18">
        <v>-0.5</v>
      </c>
      <c r="B18">
        <f t="shared" si="0"/>
        <v>3</v>
      </c>
    </row>
    <row r="19" spans="1:2" ht="12.75">
      <c r="A19">
        <v>-0.4</v>
      </c>
      <c r="B19">
        <f t="shared" si="0"/>
        <v>2.5200000000000005</v>
      </c>
    </row>
    <row r="20" spans="1:8" ht="12.75">
      <c r="A20">
        <v>-0.3</v>
      </c>
      <c r="B20">
        <f t="shared" si="0"/>
        <v>2.08</v>
      </c>
      <c r="H20" t="s">
        <v>1301</v>
      </c>
    </row>
    <row r="21" spans="1:2" ht="12.75">
      <c r="A21">
        <v>-0.2</v>
      </c>
      <c r="B21">
        <f t="shared" si="0"/>
        <v>1.6800000000000002</v>
      </c>
    </row>
    <row r="22" spans="1:2" ht="12.75">
      <c r="A22">
        <v>-0.1</v>
      </c>
      <c r="B22">
        <f t="shared" si="0"/>
        <v>1.32</v>
      </c>
    </row>
    <row r="23" spans="1:2" ht="12.75">
      <c r="A23">
        <v>0</v>
      </c>
      <c r="B23">
        <f t="shared" si="0"/>
        <v>1</v>
      </c>
    </row>
    <row r="24" spans="1:2" ht="12.75">
      <c r="A24">
        <v>0.1</v>
      </c>
      <c r="B24">
        <f t="shared" si="0"/>
        <v>0.72</v>
      </c>
    </row>
    <row r="25" spans="1:2" ht="12.75">
      <c r="A25">
        <v>0.2</v>
      </c>
      <c r="B25">
        <f t="shared" si="0"/>
        <v>0.48</v>
      </c>
    </row>
    <row r="26" spans="1:2" ht="12.75">
      <c r="A26">
        <v>0.3</v>
      </c>
      <c r="B26">
        <f t="shared" si="0"/>
        <v>0.28</v>
      </c>
    </row>
    <row r="27" spans="1:2" ht="12.75">
      <c r="A27">
        <v>0.4</v>
      </c>
      <c r="B27">
        <f t="shared" si="0"/>
        <v>0.11999999999999988</v>
      </c>
    </row>
    <row r="28" spans="1:2" ht="12.75">
      <c r="A28">
        <v>0.5</v>
      </c>
      <c r="B28">
        <f t="shared" si="0"/>
        <v>0</v>
      </c>
    </row>
    <row r="29" spans="1:2" ht="12.75">
      <c r="A29">
        <v>0.6</v>
      </c>
      <c r="B29">
        <f t="shared" si="0"/>
        <v>-0.07999999999999985</v>
      </c>
    </row>
    <row r="30" spans="1:2" ht="12.75">
      <c r="A30">
        <v>0.7</v>
      </c>
      <c r="B30">
        <f t="shared" si="0"/>
        <v>-0.11999999999999966</v>
      </c>
    </row>
    <row r="31" spans="1:2" ht="12.75">
      <c r="A31">
        <v>0.8</v>
      </c>
      <c r="B31">
        <f t="shared" si="0"/>
        <v>-0.1200000000000001</v>
      </c>
    </row>
    <row r="32" spans="1:2" ht="12.75">
      <c r="A32">
        <v>0.9</v>
      </c>
      <c r="B32">
        <f t="shared" si="0"/>
        <v>-0.08000000000000007</v>
      </c>
    </row>
    <row r="33" spans="1:2" ht="12.75">
      <c r="A33">
        <v>1</v>
      </c>
      <c r="B33">
        <f t="shared" si="0"/>
        <v>0</v>
      </c>
    </row>
    <row r="34" spans="1:2" ht="12.75">
      <c r="A34">
        <v>1.1</v>
      </c>
      <c r="B34">
        <f t="shared" si="0"/>
        <v>0.1200000000000001</v>
      </c>
    </row>
    <row r="35" spans="1:2" ht="12.75">
      <c r="A35">
        <v>1.2</v>
      </c>
      <c r="B35">
        <f t="shared" si="0"/>
        <v>0.28000000000000025</v>
      </c>
    </row>
    <row r="36" spans="1:2" ht="12.75">
      <c r="A36">
        <v>1.3</v>
      </c>
      <c r="B36">
        <f t="shared" si="0"/>
        <v>0.48</v>
      </c>
    </row>
    <row r="37" spans="1:2" ht="12.75">
      <c r="A37">
        <v>1.4</v>
      </c>
      <c r="B37">
        <f t="shared" si="0"/>
        <v>0.7200000000000002</v>
      </c>
    </row>
    <row r="38" spans="1:2" ht="12.75">
      <c r="A38">
        <v>1.5</v>
      </c>
      <c r="B38">
        <f t="shared" si="0"/>
        <v>1</v>
      </c>
    </row>
    <row r="39" spans="1:4" ht="12.75">
      <c r="A39">
        <v>1.6</v>
      </c>
      <c r="B39">
        <f t="shared" si="0"/>
        <v>1.3200000000000003</v>
      </c>
      <c r="D39" t="s">
        <v>1542</v>
      </c>
    </row>
    <row r="40" spans="1:2" ht="12.75">
      <c r="A40">
        <v>1.7</v>
      </c>
      <c r="B40">
        <f t="shared" si="0"/>
        <v>1.6799999999999997</v>
      </c>
    </row>
    <row r="41" spans="1:2" ht="12.75">
      <c r="A41">
        <v>1.8</v>
      </c>
      <c r="B41">
        <f t="shared" si="0"/>
        <v>2.08</v>
      </c>
    </row>
    <row r="42" spans="1:2" ht="12.75">
      <c r="A42">
        <v>1.9</v>
      </c>
      <c r="B42">
        <f t="shared" si="0"/>
        <v>2.5200000000000005</v>
      </c>
    </row>
    <row r="43" spans="1:2" ht="12.75">
      <c r="A43">
        <v>2</v>
      </c>
      <c r="B43">
        <f t="shared" si="0"/>
        <v>3</v>
      </c>
    </row>
    <row r="44" spans="1:2" ht="12.75">
      <c r="A44">
        <v>2.1</v>
      </c>
      <c r="B44">
        <f t="shared" si="0"/>
        <v>3.5199999999999996</v>
      </c>
    </row>
    <row r="45" spans="1:2" ht="12.75">
      <c r="A45">
        <v>2.2</v>
      </c>
      <c r="B45">
        <f t="shared" si="0"/>
        <v>4.080000000000001</v>
      </c>
    </row>
    <row r="46" spans="1:2" ht="12.75">
      <c r="A46">
        <v>2.3</v>
      </c>
      <c r="B46">
        <f t="shared" si="0"/>
        <v>4.679999999999999</v>
      </c>
    </row>
    <row r="47" spans="1:2" ht="12.75">
      <c r="A47">
        <v>2.4</v>
      </c>
      <c r="B47">
        <f t="shared" si="0"/>
        <v>5.32</v>
      </c>
    </row>
    <row r="48" spans="1:2" ht="12.75">
      <c r="A48">
        <v>2.5</v>
      </c>
      <c r="B48">
        <f t="shared" si="0"/>
        <v>6</v>
      </c>
    </row>
    <row r="49" spans="1:2" ht="12.75">
      <c r="A49">
        <v>2.6</v>
      </c>
      <c r="B49">
        <f t="shared" si="0"/>
        <v>6.720000000000001</v>
      </c>
    </row>
    <row r="50" spans="1:2" ht="12.75">
      <c r="A50">
        <v>2.7</v>
      </c>
      <c r="B50">
        <f t="shared" si="0"/>
        <v>7.48</v>
      </c>
    </row>
    <row r="51" spans="1:2" ht="12.75">
      <c r="A51">
        <v>2.8</v>
      </c>
      <c r="B51">
        <f t="shared" si="0"/>
        <v>8.28</v>
      </c>
    </row>
    <row r="52" spans="1:2" ht="12.75">
      <c r="A52">
        <v>2.9</v>
      </c>
      <c r="B52">
        <f t="shared" si="0"/>
        <v>9.120000000000001</v>
      </c>
    </row>
    <row r="53" spans="1:2" ht="12.75">
      <c r="A53">
        <v>3</v>
      </c>
      <c r="B53">
        <f t="shared" si="0"/>
        <v>10</v>
      </c>
    </row>
    <row r="58" spans="1:11" ht="18.75">
      <c r="A58" s="46" t="s">
        <v>387</v>
      </c>
      <c r="B58" s="669" t="s">
        <v>388</v>
      </c>
      <c r="C58" s="669"/>
      <c r="D58" s="669"/>
      <c r="E58" s="669"/>
      <c r="F58" s="48" t="s">
        <v>378</v>
      </c>
      <c r="G58" s="18"/>
      <c r="H58" s="22"/>
      <c r="J58" s="47" t="s">
        <v>391</v>
      </c>
      <c r="K58" s="40"/>
    </row>
    <row r="59" spans="1:11" ht="18">
      <c r="A59" s="49"/>
      <c r="B59" s="49"/>
      <c r="K59" s="50" t="s">
        <v>740</v>
      </c>
    </row>
    <row r="60" spans="1:11" ht="18">
      <c r="A60" s="51" t="s">
        <v>327</v>
      </c>
      <c r="B60" s="51" t="s">
        <v>328</v>
      </c>
      <c r="K60" s="50" t="s">
        <v>741</v>
      </c>
    </row>
    <row r="61" spans="1:11" ht="12.75">
      <c r="A61" s="51">
        <v>-5</v>
      </c>
      <c r="B61" s="51">
        <f>A61-2</f>
        <v>-7</v>
      </c>
      <c r="K61" s="40"/>
    </row>
    <row r="62" spans="1:11" ht="12.75">
      <c r="A62" s="51">
        <v>-4</v>
      </c>
      <c r="B62" s="51">
        <f aca="true" t="shared" si="1" ref="B62:B71">A62-2</f>
        <v>-6</v>
      </c>
      <c r="K62" s="40"/>
    </row>
    <row r="63" spans="1:11" ht="12.75">
      <c r="A63" s="51">
        <v>-3</v>
      </c>
      <c r="B63" s="51">
        <f t="shared" si="1"/>
        <v>-5</v>
      </c>
      <c r="K63" s="40"/>
    </row>
    <row r="64" spans="1:11" ht="12.75">
      <c r="A64" s="51">
        <v>-2</v>
      </c>
      <c r="B64" s="51">
        <f t="shared" si="1"/>
        <v>-4</v>
      </c>
      <c r="K64" s="40"/>
    </row>
    <row r="65" spans="1:11" ht="12.75">
      <c r="A65" s="51">
        <v>-1</v>
      </c>
      <c r="B65" s="51">
        <f t="shared" si="1"/>
        <v>-3</v>
      </c>
      <c r="K65" s="40"/>
    </row>
    <row r="66" spans="1:11" ht="12.75">
      <c r="A66" s="51">
        <v>0</v>
      </c>
      <c r="B66" s="51">
        <f t="shared" si="1"/>
        <v>-2</v>
      </c>
      <c r="K66" s="40"/>
    </row>
    <row r="67" spans="1:11" ht="12.75">
      <c r="A67" s="51">
        <v>1</v>
      </c>
      <c r="B67" s="51">
        <f t="shared" si="1"/>
        <v>-1</v>
      </c>
      <c r="K67" s="40"/>
    </row>
    <row r="68" spans="1:11" ht="12.75">
      <c r="A68" s="51">
        <v>2</v>
      </c>
      <c r="B68" s="51">
        <f t="shared" si="1"/>
        <v>0</v>
      </c>
      <c r="K68" s="40"/>
    </row>
    <row r="69" spans="1:11" ht="12.75">
      <c r="A69" s="51">
        <v>3</v>
      </c>
      <c r="B69" s="51">
        <f t="shared" si="1"/>
        <v>1</v>
      </c>
      <c r="K69" s="40"/>
    </row>
    <row r="70" spans="1:11" ht="12.75">
      <c r="A70" s="51">
        <v>4</v>
      </c>
      <c r="B70" s="51">
        <f t="shared" si="1"/>
        <v>2</v>
      </c>
      <c r="K70" s="40"/>
    </row>
    <row r="71" spans="1:11" ht="12.75">
      <c r="A71" s="51">
        <v>5</v>
      </c>
      <c r="B71" s="51">
        <f t="shared" si="1"/>
        <v>3</v>
      </c>
      <c r="K71" s="40"/>
    </row>
    <row r="72" spans="1:11" ht="12.75">
      <c r="A72" s="59"/>
      <c r="B72" s="59"/>
      <c r="K72" s="40"/>
    </row>
    <row r="73" spans="1:11" ht="12.75">
      <c r="A73" s="59"/>
      <c r="B73" s="59"/>
      <c r="K73" s="40"/>
    </row>
    <row r="74" spans="1:11" ht="12.75">
      <c r="A74" s="49"/>
      <c r="B74" s="49"/>
      <c r="K74" s="40"/>
    </row>
    <row r="75" spans="1:11" ht="18.75">
      <c r="A75" s="49"/>
      <c r="B75" s="49"/>
      <c r="C75" s="47" t="s">
        <v>388</v>
      </c>
      <c r="F75" s="48" t="s">
        <v>379</v>
      </c>
      <c r="G75" s="18"/>
      <c r="J75" s="47" t="s">
        <v>391</v>
      </c>
      <c r="K75" s="40"/>
    </row>
    <row r="76" spans="1:11" ht="18">
      <c r="A76" s="46" t="s">
        <v>386</v>
      </c>
      <c r="B76" s="49"/>
      <c r="K76" s="50" t="s">
        <v>740</v>
      </c>
    </row>
    <row r="77" spans="1:11" ht="18">
      <c r="A77" s="49"/>
      <c r="B77" s="49"/>
      <c r="K77" s="50" t="s">
        <v>398</v>
      </c>
    </row>
    <row r="78" spans="1:11" ht="12.75">
      <c r="A78" s="51" t="s">
        <v>327</v>
      </c>
      <c r="B78" s="51" t="s">
        <v>328</v>
      </c>
      <c r="K78" s="40"/>
    </row>
    <row r="79" spans="1:11" ht="12.75">
      <c r="A79" s="51">
        <v>-5</v>
      </c>
      <c r="B79" s="51">
        <f>A79+2</f>
        <v>-3</v>
      </c>
      <c r="K79" s="40"/>
    </row>
    <row r="80" spans="1:11" ht="12.75">
      <c r="A80" s="51">
        <v>-4</v>
      </c>
      <c r="B80" s="51">
        <f aca="true" t="shared" si="2" ref="B80:B89">A80+2</f>
        <v>-2</v>
      </c>
      <c r="K80" s="40"/>
    </row>
    <row r="81" spans="1:11" ht="12.75">
      <c r="A81" s="51">
        <v>-3</v>
      </c>
      <c r="B81" s="51">
        <f t="shared" si="2"/>
        <v>-1</v>
      </c>
      <c r="K81" s="40"/>
    </row>
    <row r="82" spans="1:11" ht="12.75">
      <c r="A82" s="51">
        <v>-2</v>
      </c>
      <c r="B82" s="51">
        <f t="shared" si="2"/>
        <v>0</v>
      </c>
      <c r="K82" s="40"/>
    </row>
    <row r="83" spans="1:11" ht="12.75">
      <c r="A83" s="51">
        <v>-1</v>
      </c>
      <c r="B83" s="51">
        <f t="shared" si="2"/>
        <v>1</v>
      </c>
      <c r="K83" s="40"/>
    </row>
    <row r="84" spans="1:11" ht="12.75">
      <c r="A84" s="51">
        <v>0</v>
      </c>
      <c r="B84" s="51">
        <f t="shared" si="2"/>
        <v>2</v>
      </c>
      <c r="K84" s="40"/>
    </row>
    <row r="85" spans="1:11" ht="12.75">
      <c r="A85" s="51">
        <v>1</v>
      </c>
      <c r="B85" s="51">
        <f t="shared" si="2"/>
        <v>3</v>
      </c>
      <c r="K85" s="40"/>
    </row>
    <row r="86" spans="1:11" ht="12.75">
      <c r="A86" s="51">
        <v>2</v>
      </c>
      <c r="B86" s="51">
        <f t="shared" si="2"/>
        <v>4</v>
      </c>
      <c r="K86" s="40"/>
    </row>
    <row r="87" spans="1:11" ht="12.75">
      <c r="A87" s="51">
        <v>3</v>
      </c>
      <c r="B87" s="51">
        <f t="shared" si="2"/>
        <v>5</v>
      </c>
      <c r="K87" s="40"/>
    </row>
    <row r="88" spans="1:11" ht="12.75">
      <c r="A88" s="51">
        <v>4</v>
      </c>
      <c r="B88" s="51">
        <f t="shared" si="2"/>
        <v>6</v>
      </c>
      <c r="K88" s="40"/>
    </row>
    <row r="89" spans="1:11" ht="12.75">
      <c r="A89" s="51">
        <v>5</v>
      </c>
      <c r="B89" s="51">
        <f t="shared" si="2"/>
        <v>7</v>
      </c>
      <c r="K89" s="40"/>
    </row>
    <row r="90" spans="1:11" ht="12.75">
      <c r="A90" s="49"/>
      <c r="B90" s="49"/>
      <c r="K90" s="40"/>
    </row>
    <row r="91" spans="1:11" ht="12.75">
      <c r="A91" s="49"/>
      <c r="B91" s="49"/>
      <c r="K91" s="40"/>
    </row>
    <row r="92" spans="1:11" ht="12.75">
      <c r="A92" s="49"/>
      <c r="B92" s="49"/>
      <c r="K92" s="40"/>
    </row>
    <row r="93" spans="1:11" ht="18.75">
      <c r="A93" s="49"/>
      <c r="B93" s="49"/>
      <c r="F93" s="48" t="s">
        <v>361</v>
      </c>
      <c r="G93" s="18"/>
      <c r="K93" s="40"/>
    </row>
    <row r="94" spans="1:11" ht="18">
      <c r="A94" s="49" t="s">
        <v>329</v>
      </c>
      <c r="B94" s="49"/>
      <c r="C94" s="50" t="s">
        <v>388</v>
      </c>
      <c r="I94" s="47" t="s">
        <v>391</v>
      </c>
      <c r="K94" s="40"/>
    </row>
    <row r="95" spans="1:11" ht="12.75">
      <c r="A95" s="49"/>
      <c r="B95" s="49"/>
      <c r="K95" s="40"/>
    </row>
    <row r="96" spans="1:11" ht="18">
      <c r="A96" s="51" t="s">
        <v>327</v>
      </c>
      <c r="B96" s="51" t="s">
        <v>328</v>
      </c>
      <c r="K96" s="50" t="s">
        <v>399</v>
      </c>
    </row>
    <row r="97" spans="1:11" ht="18">
      <c r="A97" s="51">
        <v>-5</v>
      </c>
      <c r="B97" s="51">
        <f>(A97+2)-1</f>
        <v>-4</v>
      </c>
      <c r="K97" s="50" t="s">
        <v>400</v>
      </c>
    </row>
    <row r="98" spans="1:11" ht="12.75">
      <c r="A98" s="51">
        <v>-4</v>
      </c>
      <c r="B98" s="51">
        <f aca="true" t="shared" si="3" ref="B98:B107">(A98+2)-1</f>
        <v>-3</v>
      </c>
      <c r="K98" s="40"/>
    </row>
    <row r="99" spans="1:11" ht="12.75">
      <c r="A99" s="51">
        <v>-3</v>
      </c>
      <c r="B99" s="51">
        <f t="shared" si="3"/>
        <v>-2</v>
      </c>
      <c r="K99" s="40"/>
    </row>
    <row r="100" spans="1:11" ht="12.75">
      <c r="A100" s="51">
        <v>-2</v>
      </c>
      <c r="B100" s="51">
        <f t="shared" si="3"/>
        <v>-1</v>
      </c>
      <c r="K100" s="40"/>
    </row>
    <row r="101" spans="1:11" ht="12.75">
      <c r="A101" s="51">
        <v>-1</v>
      </c>
      <c r="B101" s="51">
        <f t="shared" si="3"/>
        <v>0</v>
      </c>
      <c r="K101" s="40"/>
    </row>
    <row r="102" spans="1:11" ht="12.75">
      <c r="A102" s="51">
        <v>0</v>
      </c>
      <c r="B102" s="51">
        <f t="shared" si="3"/>
        <v>1</v>
      </c>
      <c r="K102" s="40"/>
    </row>
    <row r="103" spans="1:11" ht="12.75">
      <c r="A103" s="51">
        <v>1</v>
      </c>
      <c r="B103" s="51">
        <f t="shared" si="3"/>
        <v>2</v>
      </c>
      <c r="K103" s="40"/>
    </row>
    <row r="104" spans="1:11" ht="12.75">
      <c r="A104" s="51">
        <v>2</v>
      </c>
      <c r="B104" s="51">
        <f t="shared" si="3"/>
        <v>3</v>
      </c>
      <c r="K104" s="40"/>
    </row>
    <row r="105" spans="1:11" ht="12.75">
      <c r="A105" s="51">
        <v>3</v>
      </c>
      <c r="B105" s="51">
        <f t="shared" si="3"/>
        <v>4</v>
      </c>
      <c r="K105" s="40"/>
    </row>
    <row r="106" spans="1:11" ht="12.75">
      <c r="A106" s="51">
        <v>4</v>
      </c>
      <c r="B106" s="51">
        <f t="shared" si="3"/>
        <v>5</v>
      </c>
      <c r="K106" s="40"/>
    </row>
    <row r="107" spans="1:11" ht="12.75">
      <c r="A107" s="51">
        <v>5</v>
      </c>
      <c r="B107" s="51">
        <f t="shared" si="3"/>
        <v>6</v>
      </c>
      <c r="K107" s="40"/>
    </row>
    <row r="108" spans="1:11" ht="12.75">
      <c r="A108" s="49"/>
      <c r="B108" s="49"/>
      <c r="K108" s="40"/>
    </row>
    <row r="109" spans="1:11" ht="18.75">
      <c r="A109" s="49"/>
      <c r="B109" s="49"/>
      <c r="F109" s="48" t="s">
        <v>362</v>
      </c>
      <c r="G109" s="18"/>
      <c r="K109" s="40"/>
    </row>
    <row r="110" spans="1:11" ht="18">
      <c r="A110" s="49" t="s">
        <v>330</v>
      </c>
      <c r="B110" s="61"/>
      <c r="C110" s="50" t="s">
        <v>389</v>
      </c>
      <c r="I110" s="47" t="s">
        <v>392</v>
      </c>
      <c r="K110" s="40"/>
    </row>
    <row r="111" spans="1:11" ht="12.75">
      <c r="A111" s="49"/>
      <c r="B111" s="49"/>
      <c r="K111" s="40"/>
    </row>
    <row r="112" spans="1:11" ht="18">
      <c r="A112" s="51" t="s">
        <v>327</v>
      </c>
      <c r="B112" s="51" t="s">
        <v>328</v>
      </c>
      <c r="K112" s="50" t="s">
        <v>401</v>
      </c>
    </row>
    <row r="113" spans="1:11" ht="12.75">
      <c r="A113" s="51">
        <v>-5</v>
      </c>
      <c r="B113" s="51">
        <f>POWER(A113,2)</f>
        <v>25</v>
      </c>
      <c r="K113" s="40"/>
    </row>
    <row r="114" spans="1:11" ht="12.75">
      <c r="A114" s="51">
        <v>-4</v>
      </c>
      <c r="B114" s="51">
        <f aca="true" t="shared" si="4" ref="B114:B123">POWER(A114,2)</f>
        <v>16</v>
      </c>
      <c r="K114" s="40"/>
    </row>
    <row r="115" spans="1:11" ht="12.75">
      <c r="A115" s="51">
        <v>-3</v>
      </c>
      <c r="B115" s="51">
        <f t="shared" si="4"/>
        <v>9</v>
      </c>
      <c r="K115" s="40"/>
    </row>
    <row r="116" spans="1:11" ht="12.75">
      <c r="A116" s="51">
        <v>-2</v>
      </c>
      <c r="B116" s="51">
        <f t="shared" si="4"/>
        <v>4</v>
      </c>
      <c r="K116" s="40"/>
    </row>
    <row r="117" spans="1:11" ht="12.75">
      <c r="A117" s="51">
        <v>-1</v>
      </c>
      <c r="B117" s="51">
        <f t="shared" si="4"/>
        <v>1</v>
      </c>
      <c r="K117" s="40"/>
    </row>
    <row r="118" spans="1:11" ht="12.75">
      <c r="A118" s="51">
        <v>0</v>
      </c>
      <c r="B118" s="51">
        <f t="shared" si="4"/>
        <v>0</v>
      </c>
      <c r="K118" s="40"/>
    </row>
    <row r="119" spans="1:11" ht="12.75">
      <c r="A119" s="51">
        <v>1</v>
      </c>
      <c r="B119" s="51">
        <f t="shared" si="4"/>
        <v>1</v>
      </c>
      <c r="K119" s="40"/>
    </row>
    <row r="120" spans="1:11" ht="12.75">
      <c r="A120" s="51">
        <v>2</v>
      </c>
      <c r="B120" s="51">
        <f t="shared" si="4"/>
        <v>4</v>
      </c>
      <c r="K120" s="40"/>
    </row>
    <row r="121" spans="1:11" ht="12.75">
      <c r="A121" s="51">
        <v>3</v>
      </c>
      <c r="B121" s="51">
        <f t="shared" si="4"/>
        <v>9</v>
      </c>
      <c r="K121" s="40"/>
    </row>
    <row r="122" spans="1:11" ht="12.75">
      <c r="A122" s="51">
        <v>4</v>
      </c>
      <c r="B122" s="51">
        <f t="shared" si="4"/>
        <v>16</v>
      </c>
      <c r="K122" s="40"/>
    </row>
    <row r="123" spans="1:11" ht="12.75">
      <c r="A123" s="51">
        <v>5</v>
      </c>
      <c r="B123" s="51">
        <f t="shared" si="4"/>
        <v>25</v>
      </c>
      <c r="K123" s="40"/>
    </row>
    <row r="124" spans="1:11" ht="12.75">
      <c r="A124" s="49"/>
      <c r="B124" s="49"/>
      <c r="K124" s="40"/>
    </row>
    <row r="125" spans="1:11" ht="12.75">
      <c r="A125" s="49"/>
      <c r="B125" s="49"/>
      <c r="K125" s="40"/>
    </row>
    <row r="126" spans="1:11" ht="12.75">
      <c r="A126" s="49"/>
      <c r="B126" s="49"/>
      <c r="K126" s="40"/>
    </row>
    <row r="127" spans="1:11" ht="18.75">
      <c r="A127" s="49"/>
      <c r="B127" s="49"/>
      <c r="F127" s="48" t="s">
        <v>363</v>
      </c>
      <c r="G127" s="18"/>
      <c r="K127" s="40"/>
    </row>
    <row r="128" spans="1:11" ht="18">
      <c r="A128" s="49" t="s">
        <v>331</v>
      </c>
      <c r="B128" s="49"/>
      <c r="C128" s="50" t="s">
        <v>389</v>
      </c>
      <c r="I128" s="47" t="s">
        <v>392</v>
      </c>
      <c r="K128" s="40"/>
    </row>
    <row r="129" spans="1:11" ht="12.75">
      <c r="A129" s="49"/>
      <c r="B129" s="49"/>
      <c r="K129" s="40"/>
    </row>
    <row r="130" spans="1:11" ht="18">
      <c r="A130" s="51" t="s">
        <v>327</v>
      </c>
      <c r="B130" s="51" t="s">
        <v>328</v>
      </c>
      <c r="K130" s="50" t="s">
        <v>402</v>
      </c>
    </row>
    <row r="131" spans="1:11" ht="12.75">
      <c r="A131" s="51">
        <v>-5</v>
      </c>
      <c r="B131" s="51">
        <f>POWER(A131,2)+2</f>
        <v>27</v>
      </c>
      <c r="K131" s="40"/>
    </row>
    <row r="132" spans="1:11" ht="12.75">
      <c r="A132" s="51">
        <v>-4</v>
      </c>
      <c r="B132" s="51">
        <f aca="true" t="shared" si="5" ref="B132:B141">POWER(A132,2)+2</f>
        <v>18</v>
      </c>
      <c r="K132" s="40"/>
    </row>
    <row r="133" spans="1:11" ht="12.75">
      <c r="A133" s="51">
        <v>-3</v>
      </c>
      <c r="B133" s="51">
        <f t="shared" si="5"/>
        <v>11</v>
      </c>
      <c r="K133" s="40"/>
    </row>
    <row r="134" spans="1:11" ht="12.75">
      <c r="A134" s="51">
        <v>-2</v>
      </c>
      <c r="B134" s="51">
        <f t="shared" si="5"/>
        <v>6</v>
      </c>
      <c r="K134" s="40"/>
    </row>
    <row r="135" spans="1:11" ht="12.75">
      <c r="A135" s="51">
        <v>-1</v>
      </c>
      <c r="B135" s="51">
        <f t="shared" si="5"/>
        <v>3</v>
      </c>
      <c r="K135" s="40"/>
    </row>
    <row r="136" spans="1:11" ht="12.75">
      <c r="A136" s="51">
        <v>0</v>
      </c>
      <c r="B136" s="51">
        <f t="shared" si="5"/>
        <v>2</v>
      </c>
      <c r="K136" s="40"/>
    </row>
    <row r="137" spans="1:11" ht="12.75">
      <c r="A137" s="51">
        <v>1</v>
      </c>
      <c r="B137" s="51">
        <f t="shared" si="5"/>
        <v>3</v>
      </c>
      <c r="K137" s="40"/>
    </row>
    <row r="138" spans="1:11" ht="12.75">
      <c r="A138" s="51">
        <v>2</v>
      </c>
      <c r="B138" s="51">
        <f t="shared" si="5"/>
        <v>6</v>
      </c>
      <c r="K138" s="40"/>
    </row>
    <row r="139" spans="1:11" ht="12.75">
      <c r="A139" s="51">
        <v>3</v>
      </c>
      <c r="B139" s="51">
        <f t="shared" si="5"/>
        <v>11</v>
      </c>
      <c r="K139" s="40"/>
    </row>
    <row r="140" spans="1:11" ht="12.75">
      <c r="A140" s="51">
        <v>4</v>
      </c>
      <c r="B140" s="51">
        <f t="shared" si="5"/>
        <v>18</v>
      </c>
      <c r="K140" s="40"/>
    </row>
    <row r="141" spans="1:11" ht="12.75">
      <c r="A141" s="51">
        <v>5</v>
      </c>
      <c r="B141" s="51">
        <f t="shared" si="5"/>
        <v>27</v>
      </c>
      <c r="K141" s="40"/>
    </row>
    <row r="142" spans="1:11" ht="12.75">
      <c r="A142" s="49"/>
      <c r="B142" s="49"/>
      <c r="K142" s="40"/>
    </row>
    <row r="143" spans="1:11" ht="12.75">
      <c r="A143" s="49"/>
      <c r="B143" s="49"/>
      <c r="K143" s="40"/>
    </row>
    <row r="144" spans="1:11" ht="12.75">
      <c r="A144" s="49"/>
      <c r="B144" s="49"/>
      <c r="K144" s="40"/>
    </row>
    <row r="145" spans="1:11" ht="18.75">
      <c r="A145" s="52" t="s">
        <v>332</v>
      </c>
      <c r="B145" s="669" t="s">
        <v>389</v>
      </c>
      <c r="C145" s="669"/>
      <c r="D145" s="669"/>
      <c r="E145" s="669"/>
      <c r="F145" s="48" t="s">
        <v>364</v>
      </c>
      <c r="G145" s="18"/>
      <c r="I145" s="47" t="s">
        <v>392</v>
      </c>
      <c r="K145" s="40"/>
    </row>
    <row r="146" spans="1:11" ht="12.75">
      <c r="A146" s="49"/>
      <c r="B146" s="49"/>
      <c r="K146" s="40"/>
    </row>
    <row r="147" spans="1:11" ht="18">
      <c r="A147" s="51" t="s">
        <v>327</v>
      </c>
      <c r="B147" s="51" t="s">
        <v>328</v>
      </c>
      <c r="K147" s="50" t="s">
        <v>403</v>
      </c>
    </row>
    <row r="148" spans="1:11" ht="12.75">
      <c r="A148" s="51">
        <v>-5</v>
      </c>
      <c r="B148" s="51">
        <f>(A148+1)^2</f>
        <v>16</v>
      </c>
      <c r="K148" s="40"/>
    </row>
    <row r="149" spans="1:11" ht="12.75">
      <c r="A149" s="51">
        <v>-4</v>
      </c>
      <c r="B149" s="51">
        <f aca="true" t="shared" si="6" ref="B149:B158">(A149+1)^2</f>
        <v>9</v>
      </c>
      <c r="K149" s="40"/>
    </row>
    <row r="150" spans="1:11" ht="12.75">
      <c r="A150" s="51">
        <v>-3</v>
      </c>
      <c r="B150" s="51">
        <f t="shared" si="6"/>
        <v>4</v>
      </c>
      <c r="K150" s="40"/>
    </row>
    <row r="151" spans="1:11" ht="12.75">
      <c r="A151" s="51">
        <v>-2</v>
      </c>
      <c r="B151" s="51">
        <f t="shared" si="6"/>
        <v>1</v>
      </c>
      <c r="K151" s="40"/>
    </row>
    <row r="152" spans="1:11" ht="12.75">
      <c r="A152" s="51">
        <v>-1</v>
      </c>
      <c r="B152" s="51">
        <f t="shared" si="6"/>
        <v>0</v>
      </c>
      <c r="K152" s="40"/>
    </row>
    <row r="153" spans="1:11" ht="12.75">
      <c r="A153" s="51">
        <v>0</v>
      </c>
      <c r="B153" s="51">
        <f t="shared" si="6"/>
        <v>1</v>
      </c>
      <c r="K153" s="40"/>
    </row>
    <row r="154" spans="1:11" ht="12.75">
      <c r="A154" s="51">
        <v>1</v>
      </c>
      <c r="B154" s="51">
        <f t="shared" si="6"/>
        <v>4</v>
      </c>
      <c r="K154" s="40"/>
    </row>
    <row r="155" spans="1:11" ht="12.75">
      <c r="A155" s="51">
        <v>2</v>
      </c>
      <c r="B155" s="51">
        <f t="shared" si="6"/>
        <v>9</v>
      </c>
      <c r="K155" s="40"/>
    </row>
    <row r="156" spans="1:11" ht="12.75">
      <c r="A156" s="51">
        <v>3</v>
      </c>
      <c r="B156" s="51">
        <f t="shared" si="6"/>
        <v>16</v>
      </c>
      <c r="K156" s="40"/>
    </row>
    <row r="157" spans="1:11" ht="12.75">
      <c r="A157" s="51">
        <v>4</v>
      </c>
      <c r="B157" s="51">
        <f t="shared" si="6"/>
        <v>25</v>
      </c>
      <c r="K157" s="40"/>
    </row>
    <row r="158" spans="1:11" ht="12.75">
      <c r="A158" s="51">
        <v>5</v>
      </c>
      <c r="B158" s="51">
        <f t="shared" si="6"/>
        <v>36</v>
      </c>
      <c r="K158" s="40"/>
    </row>
    <row r="159" spans="1:11" ht="12.75">
      <c r="A159" s="49"/>
      <c r="B159" s="49"/>
      <c r="K159" s="40"/>
    </row>
    <row r="160" spans="1:11" ht="12.75">
      <c r="A160" s="49"/>
      <c r="B160" s="49"/>
      <c r="K160" s="40"/>
    </row>
    <row r="161" spans="1:11" ht="12.75">
      <c r="A161" s="49"/>
      <c r="B161" s="49"/>
      <c r="K161" s="40"/>
    </row>
    <row r="162" spans="1:11" ht="18.75">
      <c r="A162" s="49" t="s">
        <v>333</v>
      </c>
      <c r="B162" s="669" t="s">
        <v>389</v>
      </c>
      <c r="C162" s="669"/>
      <c r="D162" s="669"/>
      <c r="E162" s="669"/>
      <c r="F162" s="48" t="s">
        <v>365</v>
      </c>
      <c r="G162" s="18"/>
      <c r="I162" s="47" t="s">
        <v>392</v>
      </c>
      <c r="K162" s="40"/>
    </row>
    <row r="163" spans="1:11" ht="12.75">
      <c r="A163" s="49"/>
      <c r="B163" s="49"/>
      <c r="K163" s="40"/>
    </row>
    <row r="164" spans="1:11" ht="18">
      <c r="A164" s="51" t="s">
        <v>327</v>
      </c>
      <c r="B164" s="51" t="s">
        <v>328</v>
      </c>
      <c r="K164" s="50" t="s">
        <v>404</v>
      </c>
    </row>
    <row r="165" spans="1:11" ht="12.75">
      <c r="A165" s="51">
        <v>-5</v>
      </c>
      <c r="B165" s="51">
        <f>(A165-3)^2</f>
        <v>64</v>
      </c>
      <c r="K165" s="40"/>
    </row>
    <row r="166" spans="1:11" ht="12.75">
      <c r="A166" s="51">
        <v>-4</v>
      </c>
      <c r="B166" s="51">
        <f aca="true" t="shared" si="7" ref="B166:B175">(A166-3)^2</f>
        <v>49</v>
      </c>
      <c r="K166" s="40"/>
    </row>
    <row r="167" spans="1:11" ht="12.75">
      <c r="A167" s="51">
        <v>-3</v>
      </c>
      <c r="B167" s="51">
        <f t="shared" si="7"/>
        <v>36</v>
      </c>
      <c r="K167" s="40"/>
    </row>
    <row r="168" spans="1:11" ht="12.75">
      <c r="A168" s="51">
        <v>-2</v>
      </c>
      <c r="B168" s="51">
        <f t="shared" si="7"/>
        <v>25</v>
      </c>
      <c r="K168" s="40"/>
    </row>
    <row r="169" spans="1:11" ht="12.75">
      <c r="A169" s="51">
        <v>-1</v>
      </c>
      <c r="B169" s="51">
        <f t="shared" si="7"/>
        <v>16</v>
      </c>
      <c r="K169" s="40"/>
    </row>
    <row r="170" spans="1:11" ht="12.75">
      <c r="A170" s="51">
        <v>0</v>
      </c>
      <c r="B170" s="51">
        <f t="shared" si="7"/>
        <v>9</v>
      </c>
      <c r="K170" s="40"/>
    </row>
    <row r="171" spans="1:11" ht="12.75">
      <c r="A171" s="51">
        <v>1</v>
      </c>
      <c r="B171" s="51">
        <f t="shared" si="7"/>
        <v>4</v>
      </c>
      <c r="K171" s="40"/>
    </row>
    <row r="172" spans="1:11" ht="12.75">
      <c r="A172" s="51">
        <v>2</v>
      </c>
      <c r="B172" s="51">
        <f t="shared" si="7"/>
        <v>1</v>
      </c>
      <c r="K172" s="40"/>
    </row>
    <row r="173" spans="1:11" ht="12.75">
      <c r="A173" s="51">
        <v>3</v>
      </c>
      <c r="B173" s="51">
        <f t="shared" si="7"/>
        <v>0</v>
      </c>
      <c r="K173" s="40"/>
    </row>
    <row r="174" spans="1:11" ht="12.75">
      <c r="A174" s="51">
        <v>4</v>
      </c>
      <c r="B174" s="51">
        <f t="shared" si="7"/>
        <v>1</v>
      </c>
      <c r="K174" s="40"/>
    </row>
    <row r="175" spans="1:11" ht="12.75">
      <c r="A175" s="51">
        <v>5</v>
      </c>
      <c r="B175" s="51">
        <f t="shared" si="7"/>
        <v>4</v>
      </c>
      <c r="K175" s="40"/>
    </row>
    <row r="176" spans="1:11" ht="12.75">
      <c r="A176" s="49"/>
      <c r="B176" s="49"/>
      <c r="K176" s="40"/>
    </row>
    <row r="177" spans="1:11" ht="18.75">
      <c r="A177" s="49"/>
      <c r="B177" s="49"/>
      <c r="F177" s="48" t="s">
        <v>366</v>
      </c>
      <c r="G177" s="18"/>
      <c r="K177" s="40"/>
    </row>
    <row r="178" spans="1:11" ht="18">
      <c r="A178" s="49" t="s">
        <v>334</v>
      </c>
      <c r="B178" s="49"/>
      <c r="C178" s="50" t="s">
        <v>390</v>
      </c>
      <c r="I178" s="47" t="s">
        <v>393</v>
      </c>
      <c r="K178" s="40"/>
    </row>
    <row r="179" spans="1:11" ht="12.75">
      <c r="A179" s="49"/>
      <c r="B179" s="49"/>
      <c r="K179" s="40"/>
    </row>
    <row r="180" spans="1:11" ht="18">
      <c r="A180" s="51" t="s">
        <v>327</v>
      </c>
      <c r="B180" s="51" t="s">
        <v>328</v>
      </c>
      <c r="K180" s="50" t="s">
        <v>401</v>
      </c>
    </row>
    <row r="181" spans="1:11" ht="18">
      <c r="A181" s="51">
        <v>-5</v>
      </c>
      <c r="B181" s="51">
        <f>2/A181</f>
        <v>-0.4</v>
      </c>
      <c r="K181" s="50" t="s">
        <v>405</v>
      </c>
    </row>
    <row r="182" spans="1:11" ht="18">
      <c r="A182" s="51">
        <v>-4</v>
      </c>
      <c r="B182" s="51">
        <f aca="true" t="shared" si="8" ref="B182:B191">2/A182</f>
        <v>-0.5</v>
      </c>
      <c r="K182" s="50"/>
    </row>
    <row r="183" spans="1:11" ht="12.75">
      <c r="A183" s="51">
        <v>-3</v>
      </c>
      <c r="B183" s="51">
        <f t="shared" si="8"/>
        <v>-0.6666666666666666</v>
      </c>
      <c r="K183" s="40"/>
    </row>
    <row r="184" spans="1:11" ht="12.75">
      <c r="A184" s="51">
        <v>-2</v>
      </c>
      <c r="B184" s="51">
        <f t="shared" si="8"/>
        <v>-1</v>
      </c>
      <c r="K184" s="40"/>
    </row>
    <row r="185" spans="1:11" ht="12.75">
      <c r="A185" s="51">
        <v>-1</v>
      </c>
      <c r="B185" s="51">
        <f t="shared" si="8"/>
        <v>-2</v>
      </c>
      <c r="K185" s="40"/>
    </row>
    <row r="186" spans="1:11" ht="12.75">
      <c r="A186" s="51"/>
      <c r="B186" s="51" t="e">
        <f t="shared" si="8"/>
        <v>#DIV/0!</v>
      </c>
      <c r="K186" s="40"/>
    </row>
    <row r="187" spans="1:11" ht="12.75">
      <c r="A187" s="51">
        <v>1</v>
      </c>
      <c r="B187" s="51">
        <f t="shared" si="8"/>
        <v>2</v>
      </c>
      <c r="K187" s="40"/>
    </row>
    <row r="188" spans="1:11" ht="12.75">
      <c r="A188" s="51">
        <v>2</v>
      </c>
      <c r="B188" s="51">
        <f t="shared" si="8"/>
        <v>1</v>
      </c>
      <c r="K188" s="40"/>
    </row>
    <row r="189" spans="1:11" ht="12.75">
      <c r="A189" s="51">
        <v>3</v>
      </c>
      <c r="B189" s="51">
        <f t="shared" si="8"/>
        <v>0.6666666666666666</v>
      </c>
      <c r="K189" s="40"/>
    </row>
    <row r="190" spans="1:11" ht="12.75">
      <c r="A190" s="51">
        <v>4</v>
      </c>
      <c r="B190" s="51">
        <f t="shared" si="8"/>
        <v>0.5</v>
      </c>
      <c r="K190" s="40"/>
    </row>
    <row r="191" spans="1:11" ht="12.75">
      <c r="A191" s="51">
        <v>5</v>
      </c>
      <c r="B191" s="51">
        <f t="shared" si="8"/>
        <v>0.4</v>
      </c>
      <c r="K191" s="40"/>
    </row>
    <row r="192" spans="1:11" ht="12.75">
      <c r="A192" s="49"/>
      <c r="B192" s="49"/>
      <c r="K192" s="40"/>
    </row>
    <row r="193" spans="1:11" ht="18.75">
      <c r="A193" s="49"/>
      <c r="B193" s="49"/>
      <c r="F193" s="48" t="s">
        <v>367</v>
      </c>
      <c r="G193" s="18"/>
      <c r="K193" s="40"/>
    </row>
    <row r="194" spans="1:11" ht="18">
      <c r="A194" s="49" t="s">
        <v>335</v>
      </c>
      <c r="B194" s="49"/>
      <c r="C194" s="50" t="s">
        <v>390</v>
      </c>
      <c r="I194" s="47" t="s">
        <v>393</v>
      </c>
      <c r="K194" s="40"/>
    </row>
    <row r="195" spans="1:11" ht="12.75">
      <c r="A195" s="49"/>
      <c r="B195" s="49"/>
      <c r="K195" s="40"/>
    </row>
    <row r="196" spans="1:11" ht="12.75">
      <c r="A196" s="51" t="s">
        <v>327</v>
      </c>
      <c r="B196" s="51" t="s">
        <v>328</v>
      </c>
      <c r="K196" s="40"/>
    </row>
    <row r="197" spans="1:11" ht="12.75">
      <c r="A197" s="51">
        <v>-5</v>
      </c>
      <c r="B197" s="51">
        <f>-1/A197</f>
        <v>0.2</v>
      </c>
      <c r="K197" s="40"/>
    </row>
    <row r="198" spans="1:11" ht="12.75">
      <c r="A198" s="51">
        <v>-4</v>
      </c>
      <c r="B198" s="51">
        <f aca="true" t="shared" si="9" ref="B198:B207">-1/A198</f>
        <v>0.25</v>
      </c>
      <c r="K198" s="40"/>
    </row>
    <row r="199" spans="1:11" ht="12.75">
      <c r="A199" s="51">
        <v>-3</v>
      </c>
      <c r="B199" s="51">
        <f t="shared" si="9"/>
        <v>0.3333333333333333</v>
      </c>
      <c r="K199" s="40"/>
    </row>
    <row r="200" spans="1:11" ht="12.75">
      <c r="A200" s="51">
        <v>-2</v>
      </c>
      <c r="B200" s="51">
        <f t="shared" si="9"/>
        <v>0.5</v>
      </c>
      <c r="K200" s="40"/>
    </row>
    <row r="201" spans="1:11" ht="12.75">
      <c r="A201" s="51">
        <v>-1</v>
      </c>
      <c r="B201" s="51">
        <f t="shared" si="9"/>
        <v>1</v>
      </c>
      <c r="K201" s="40"/>
    </row>
    <row r="202" spans="1:11" ht="12.75">
      <c r="A202" s="51"/>
      <c r="B202" s="51" t="e">
        <f t="shared" si="9"/>
        <v>#DIV/0!</v>
      </c>
      <c r="K202" s="40"/>
    </row>
    <row r="203" spans="1:11" ht="12.75">
      <c r="A203" s="51">
        <v>1</v>
      </c>
      <c r="B203" s="51">
        <f t="shared" si="9"/>
        <v>-1</v>
      </c>
      <c r="K203" s="40"/>
    </row>
    <row r="204" spans="1:11" ht="12.75">
      <c r="A204" s="51">
        <v>2</v>
      </c>
      <c r="B204" s="51">
        <f t="shared" si="9"/>
        <v>-0.5</v>
      </c>
      <c r="K204" s="40"/>
    </row>
    <row r="205" spans="1:11" ht="12.75">
      <c r="A205" s="51">
        <v>3</v>
      </c>
      <c r="B205" s="51">
        <f t="shared" si="9"/>
        <v>-0.3333333333333333</v>
      </c>
      <c r="K205" s="40"/>
    </row>
    <row r="206" spans="1:11" ht="12.75">
      <c r="A206" s="51">
        <v>4</v>
      </c>
      <c r="B206" s="51">
        <f t="shared" si="9"/>
        <v>-0.25</v>
      </c>
      <c r="K206" s="40"/>
    </row>
    <row r="207" spans="1:11" ht="12.75">
      <c r="A207" s="51">
        <v>5</v>
      </c>
      <c r="B207" s="51">
        <f t="shared" si="9"/>
        <v>-0.2</v>
      </c>
      <c r="K207" s="40"/>
    </row>
    <row r="208" spans="1:11" ht="12.75">
      <c r="A208" s="49"/>
      <c r="B208" s="49"/>
      <c r="K208" s="40"/>
    </row>
    <row r="209" spans="1:11" ht="12.75">
      <c r="A209" s="49"/>
      <c r="B209" s="49"/>
      <c r="K209" s="40"/>
    </row>
    <row r="210" spans="1:11" ht="12.75">
      <c r="A210" s="49"/>
      <c r="B210" s="49"/>
      <c r="K210" s="40"/>
    </row>
    <row r="211" spans="1:11" ht="12.75">
      <c r="A211" s="49"/>
      <c r="B211" s="49"/>
      <c r="K211" s="40"/>
    </row>
    <row r="212" spans="1:11" ht="18.75">
      <c r="A212" s="49"/>
      <c r="B212" s="49"/>
      <c r="F212" s="48" t="s">
        <v>368</v>
      </c>
      <c r="G212" s="18"/>
      <c r="K212" s="40"/>
    </row>
    <row r="213" spans="1:11" ht="18">
      <c r="A213" s="49" t="s">
        <v>336</v>
      </c>
      <c r="B213" s="49"/>
      <c r="C213" s="47" t="s">
        <v>390</v>
      </c>
      <c r="J213" s="47" t="s">
        <v>393</v>
      </c>
      <c r="K213" s="40"/>
    </row>
    <row r="214" spans="1:11" ht="12.75">
      <c r="A214" s="49"/>
      <c r="B214" s="49"/>
      <c r="K214" s="40"/>
    </row>
    <row r="215" spans="1:11" ht="12.75">
      <c r="A215" s="51" t="s">
        <v>327</v>
      </c>
      <c r="B215" s="51" t="s">
        <v>328</v>
      </c>
      <c r="K215" s="40"/>
    </row>
    <row r="216" spans="1:11" ht="12.75">
      <c r="A216" s="51">
        <v>-5</v>
      </c>
      <c r="B216" s="51">
        <f>-5/A216</f>
        <v>1</v>
      </c>
      <c r="K216" s="40"/>
    </row>
    <row r="217" spans="1:11" ht="12.75">
      <c r="A217" s="51">
        <v>-4</v>
      </c>
      <c r="B217" s="51">
        <f aca="true" t="shared" si="10" ref="B217:B226">-5/A217</f>
        <v>1.25</v>
      </c>
      <c r="K217" s="40"/>
    </row>
    <row r="218" spans="1:11" ht="12.75">
      <c r="A218" s="51">
        <v>-3</v>
      </c>
      <c r="B218" s="51">
        <f t="shared" si="10"/>
        <v>1.6666666666666667</v>
      </c>
      <c r="K218" s="40"/>
    </row>
    <row r="219" spans="1:11" ht="12.75">
      <c r="A219" s="51">
        <v>-2</v>
      </c>
      <c r="B219" s="51">
        <f t="shared" si="10"/>
        <v>2.5</v>
      </c>
      <c r="K219" s="40"/>
    </row>
    <row r="220" spans="1:11" ht="12.75">
      <c r="A220" s="51">
        <v>-1</v>
      </c>
      <c r="B220" s="51">
        <f t="shared" si="10"/>
        <v>5</v>
      </c>
      <c r="K220" s="40"/>
    </row>
    <row r="221" spans="1:11" ht="12.75">
      <c r="A221" s="51"/>
      <c r="B221" s="51" t="e">
        <f t="shared" si="10"/>
        <v>#DIV/0!</v>
      </c>
      <c r="K221" s="40"/>
    </row>
    <row r="222" spans="1:11" ht="12.75">
      <c r="A222" s="51">
        <v>1</v>
      </c>
      <c r="B222" s="51">
        <f t="shared" si="10"/>
        <v>-5</v>
      </c>
      <c r="K222" s="40"/>
    </row>
    <row r="223" spans="1:11" ht="12.75">
      <c r="A223" s="51">
        <v>2</v>
      </c>
      <c r="B223" s="51">
        <f t="shared" si="10"/>
        <v>-2.5</v>
      </c>
      <c r="K223" s="40"/>
    </row>
    <row r="224" spans="1:11" ht="12.75">
      <c r="A224" s="51">
        <v>3</v>
      </c>
      <c r="B224" s="51">
        <f t="shared" si="10"/>
        <v>-1.6666666666666667</v>
      </c>
      <c r="K224" s="40"/>
    </row>
    <row r="225" spans="1:11" ht="12.75">
      <c r="A225" s="51">
        <v>4</v>
      </c>
      <c r="B225" s="51">
        <f t="shared" si="10"/>
        <v>-1.25</v>
      </c>
      <c r="K225" s="40"/>
    </row>
    <row r="226" spans="1:11" ht="12.75">
      <c r="A226" s="51">
        <v>5</v>
      </c>
      <c r="B226" s="51">
        <f t="shared" si="10"/>
        <v>-1</v>
      </c>
      <c r="K226" s="40"/>
    </row>
    <row r="227" spans="1:11" ht="12.75">
      <c r="A227" s="49"/>
      <c r="B227" s="49"/>
      <c r="K227" s="40"/>
    </row>
    <row r="228" spans="1:11" ht="12.75">
      <c r="A228" s="49"/>
      <c r="B228" s="49"/>
      <c r="K228" s="40"/>
    </row>
    <row r="229" spans="1:11" ht="12.75">
      <c r="A229" s="49"/>
      <c r="B229" s="49"/>
      <c r="K229" s="40"/>
    </row>
    <row r="230" spans="1:11" ht="12.75">
      <c r="A230" s="49"/>
      <c r="B230" s="49"/>
      <c r="K230" s="40"/>
    </row>
    <row r="231" spans="1:11" ht="18.75">
      <c r="A231" s="49"/>
      <c r="B231" s="49"/>
      <c r="F231" s="48" t="s">
        <v>369</v>
      </c>
      <c r="G231" s="18"/>
      <c r="K231" s="40"/>
    </row>
    <row r="232" spans="1:11" ht="18">
      <c r="A232" s="49" t="s">
        <v>337</v>
      </c>
      <c r="B232" s="49"/>
      <c r="C232" s="50" t="s">
        <v>390</v>
      </c>
      <c r="I232" s="47" t="s">
        <v>393</v>
      </c>
      <c r="K232" s="40"/>
    </row>
    <row r="233" spans="1:11" ht="12.75">
      <c r="A233" s="49"/>
      <c r="B233" s="49"/>
      <c r="K233" s="40"/>
    </row>
    <row r="234" spans="1:11" ht="12.75">
      <c r="A234" s="51" t="s">
        <v>327</v>
      </c>
      <c r="B234" s="51" t="s">
        <v>328</v>
      </c>
      <c r="K234" s="40"/>
    </row>
    <row r="235" spans="1:11" ht="12.75">
      <c r="A235" s="51">
        <v>-5</v>
      </c>
      <c r="B235" s="51">
        <f>2/A235-2</f>
        <v>-2.4</v>
      </c>
      <c r="K235" s="40"/>
    </row>
    <row r="236" spans="1:11" ht="12.75">
      <c r="A236" s="51">
        <v>-4</v>
      </c>
      <c r="B236" s="51">
        <f aca="true" t="shared" si="11" ref="B236:B245">2/A236-2</f>
        <v>-2.5</v>
      </c>
      <c r="K236" s="40"/>
    </row>
    <row r="237" spans="1:11" ht="12.75">
      <c r="A237" s="51">
        <v>-3</v>
      </c>
      <c r="B237" s="51">
        <f t="shared" si="11"/>
        <v>-2.6666666666666665</v>
      </c>
      <c r="K237" s="40"/>
    </row>
    <row r="238" spans="1:11" ht="12.75">
      <c r="A238" s="51">
        <v>-2</v>
      </c>
      <c r="B238" s="51">
        <f t="shared" si="11"/>
        <v>-3</v>
      </c>
      <c r="K238" s="40"/>
    </row>
    <row r="239" spans="1:11" ht="12.75">
      <c r="A239" s="51">
        <v>-1</v>
      </c>
      <c r="B239" s="51">
        <f t="shared" si="11"/>
        <v>-4</v>
      </c>
      <c r="K239" s="40"/>
    </row>
    <row r="240" spans="1:11" ht="12.75">
      <c r="A240" s="51"/>
      <c r="B240" s="51" t="e">
        <f t="shared" si="11"/>
        <v>#DIV/0!</v>
      </c>
      <c r="K240" s="40"/>
    </row>
    <row r="241" spans="1:11" ht="12.75">
      <c r="A241" s="51">
        <v>1</v>
      </c>
      <c r="B241" s="51">
        <f t="shared" si="11"/>
        <v>0</v>
      </c>
      <c r="K241" s="40"/>
    </row>
    <row r="242" spans="1:11" ht="12.75">
      <c r="A242" s="51">
        <v>2</v>
      </c>
      <c r="B242" s="51">
        <f t="shared" si="11"/>
        <v>-1</v>
      </c>
      <c r="K242" s="40"/>
    </row>
    <row r="243" spans="1:11" ht="12.75">
      <c r="A243" s="51">
        <v>3</v>
      </c>
      <c r="B243" s="51">
        <f t="shared" si="11"/>
        <v>-1.3333333333333335</v>
      </c>
      <c r="K243" s="40"/>
    </row>
    <row r="244" spans="1:11" ht="12.75">
      <c r="A244" s="51">
        <v>4</v>
      </c>
      <c r="B244" s="51">
        <f t="shared" si="11"/>
        <v>-1.5</v>
      </c>
      <c r="K244" s="40"/>
    </row>
    <row r="245" spans="1:11" ht="12.75">
      <c r="A245" s="51">
        <v>5</v>
      </c>
      <c r="B245" s="51">
        <f t="shared" si="11"/>
        <v>-1.6</v>
      </c>
      <c r="K245" s="40"/>
    </row>
    <row r="246" spans="1:11" ht="12.75">
      <c r="A246" s="49"/>
      <c r="B246" s="49"/>
      <c r="K246" s="40"/>
    </row>
    <row r="247" spans="1:11" ht="18.75">
      <c r="A247" s="49"/>
      <c r="B247" s="49"/>
      <c r="F247" s="48" t="s">
        <v>370</v>
      </c>
      <c r="G247" s="18"/>
      <c r="K247" s="40"/>
    </row>
    <row r="248" spans="1:11" ht="18">
      <c r="A248" s="49" t="s">
        <v>338</v>
      </c>
      <c r="B248" s="49"/>
      <c r="C248" s="50" t="s">
        <v>390</v>
      </c>
      <c r="J248" s="47" t="s">
        <v>393</v>
      </c>
      <c r="K248" s="40"/>
    </row>
    <row r="249" spans="1:11" ht="12.75">
      <c r="A249" s="49"/>
      <c r="B249" s="49"/>
      <c r="K249" s="40"/>
    </row>
    <row r="250" spans="1:11" ht="12.75">
      <c r="A250" s="51" t="s">
        <v>327</v>
      </c>
      <c r="B250" s="51" t="s">
        <v>328</v>
      </c>
      <c r="K250" s="40"/>
    </row>
    <row r="251" spans="1:11" ht="12.75">
      <c r="A251" s="51">
        <v>-5</v>
      </c>
      <c r="B251" s="51">
        <f>2/A251+2</f>
        <v>1.6</v>
      </c>
      <c r="K251" s="40"/>
    </row>
    <row r="252" spans="1:11" ht="12.75">
      <c r="A252" s="51">
        <v>-4</v>
      </c>
      <c r="B252" s="51">
        <f aca="true" t="shared" si="12" ref="B252:B261">2/A252+2</f>
        <v>1.5</v>
      </c>
      <c r="K252" s="40"/>
    </row>
    <row r="253" spans="1:11" ht="12.75">
      <c r="A253" s="51">
        <v>-3</v>
      </c>
      <c r="B253" s="51">
        <f t="shared" si="12"/>
        <v>1.3333333333333335</v>
      </c>
      <c r="K253" s="40"/>
    </row>
    <row r="254" spans="1:11" ht="12.75">
      <c r="A254" s="51">
        <v>-2</v>
      </c>
      <c r="B254" s="51">
        <f t="shared" si="12"/>
        <v>1</v>
      </c>
      <c r="K254" s="40"/>
    </row>
    <row r="255" spans="1:11" ht="12.75">
      <c r="A255" s="51">
        <v>-1</v>
      </c>
      <c r="B255" s="51">
        <f t="shared" si="12"/>
        <v>0</v>
      </c>
      <c r="K255" s="40"/>
    </row>
    <row r="256" spans="1:11" ht="12.75">
      <c r="A256" s="51"/>
      <c r="B256" s="51" t="e">
        <f t="shared" si="12"/>
        <v>#DIV/0!</v>
      </c>
      <c r="K256" s="40"/>
    </row>
    <row r="257" spans="1:11" ht="12.75">
      <c r="A257" s="51">
        <v>1</v>
      </c>
      <c r="B257" s="51">
        <f t="shared" si="12"/>
        <v>4</v>
      </c>
      <c r="K257" s="40"/>
    </row>
    <row r="258" spans="1:11" ht="12.75">
      <c r="A258" s="51">
        <v>2</v>
      </c>
      <c r="B258" s="51">
        <f t="shared" si="12"/>
        <v>3</v>
      </c>
      <c r="K258" s="40"/>
    </row>
    <row r="259" spans="1:11" ht="12.75">
      <c r="A259" s="51">
        <v>3</v>
      </c>
      <c r="B259" s="51">
        <f t="shared" si="12"/>
        <v>2.6666666666666665</v>
      </c>
      <c r="K259" s="40"/>
    </row>
    <row r="260" spans="1:11" ht="12.75">
      <c r="A260" s="51">
        <v>4</v>
      </c>
      <c r="B260" s="51">
        <f t="shared" si="12"/>
        <v>2.5</v>
      </c>
      <c r="K260" s="40"/>
    </row>
    <row r="261" spans="1:11" ht="12.75">
      <c r="A261" s="51">
        <v>5</v>
      </c>
      <c r="B261" s="51">
        <f t="shared" si="12"/>
        <v>2.4</v>
      </c>
      <c r="K261" s="40"/>
    </row>
    <row r="262" spans="1:11" ht="12.75">
      <c r="A262" s="49"/>
      <c r="B262" s="49"/>
      <c r="K262" s="40"/>
    </row>
    <row r="263" spans="1:11" ht="12.75">
      <c r="A263" s="49"/>
      <c r="B263" s="49"/>
      <c r="K263" s="40"/>
    </row>
    <row r="264" spans="1:11" ht="18.75">
      <c r="A264" s="49"/>
      <c r="B264" s="49"/>
      <c r="F264" s="48" t="s">
        <v>371</v>
      </c>
      <c r="G264" s="18"/>
      <c r="K264" s="40"/>
    </row>
    <row r="265" spans="1:11" ht="18">
      <c r="A265" s="49" t="s">
        <v>339</v>
      </c>
      <c r="B265" s="49"/>
      <c r="C265" s="50" t="s">
        <v>390</v>
      </c>
      <c r="I265" s="47" t="s">
        <v>393</v>
      </c>
      <c r="K265" s="40"/>
    </row>
    <row r="266" spans="1:11" ht="12.75">
      <c r="A266" s="49"/>
      <c r="B266" s="49"/>
      <c r="K266" s="40"/>
    </row>
    <row r="267" spans="1:11" ht="12.75">
      <c r="A267" s="51" t="s">
        <v>327</v>
      </c>
      <c r="B267" s="51" t="s">
        <v>328</v>
      </c>
      <c r="K267" s="40"/>
    </row>
    <row r="268" spans="1:11" ht="12.75">
      <c r="A268" s="51">
        <v>-5</v>
      </c>
      <c r="B268" s="51">
        <f>3/(A268+1)</f>
        <v>-0.75</v>
      </c>
      <c r="K268" s="40"/>
    </row>
    <row r="269" spans="1:11" ht="12.75">
      <c r="A269" s="51">
        <v>-4</v>
      </c>
      <c r="B269" s="51">
        <f aca="true" t="shared" si="13" ref="B269:B278">3/(A269+1)</f>
        <v>-1</v>
      </c>
      <c r="K269" s="40"/>
    </row>
    <row r="270" spans="1:11" ht="12.75">
      <c r="A270" s="51">
        <v>-3</v>
      </c>
      <c r="B270" s="51">
        <f t="shared" si="13"/>
        <v>-1.5</v>
      </c>
      <c r="K270" s="40"/>
    </row>
    <row r="271" spans="1:11" ht="12.75">
      <c r="A271" s="51">
        <v>-2</v>
      </c>
      <c r="B271" s="51">
        <f t="shared" si="13"/>
        <v>-3</v>
      </c>
      <c r="K271" s="40"/>
    </row>
    <row r="272" spans="1:11" ht="12.75">
      <c r="A272" s="51"/>
      <c r="B272" s="51"/>
      <c r="K272" s="40"/>
    </row>
    <row r="273" spans="1:11" ht="12.75">
      <c r="A273" s="51">
        <v>0</v>
      </c>
      <c r="B273" s="51">
        <f t="shared" si="13"/>
        <v>3</v>
      </c>
      <c r="K273" s="40"/>
    </row>
    <row r="274" spans="1:11" ht="12.75">
      <c r="A274" s="51">
        <v>1</v>
      </c>
      <c r="B274" s="51">
        <f t="shared" si="13"/>
        <v>1.5</v>
      </c>
      <c r="K274" s="40"/>
    </row>
    <row r="275" spans="1:11" ht="12.75">
      <c r="A275" s="51">
        <v>2</v>
      </c>
      <c r="B275" s="51">
        <f t="shared" si="13"/>
        <v>1</v>
      </c>
      <c r="K275" s="40"/>
    </row>
    <row r="276" spans="1:11" ht="12.75">
      <c r="A276" s="51">
        <v>3</v>
      </c>
      <c r="B276" s="51">
        <f t="shared" si="13"/>
        <v>0.75</v>
      </c>
      <c r="K276" s="40"/>
    </row>
    <row r="277" spans="1:11" ht="12.75">
      <c r="A277" s="51">
        <v>4</v>
      </c>
      <c r="B277" s="51">
        <f t="shared" si="13"/>
        <v>0.6</v>
      </c>
      <c r="K277" s="40"/>
    </row>
    <row r="278" spans="1:11" ht="12.75">
      <c r="A278" s="51">
        <v>5</v>
      </c>
      <c r="B278" s="51">
        <f t="shared" si="13"/>
        <v>0.5</v>
      </c>
      <c r="K278" s="40"/>
    </row>
    <row r="279" spans="1:11" ht="12.75">
      <c r="A279" s="49"/>
      <c r="B279" s="49"/>
      <c r="K279" s="40"/>
    </row>
    <row r="280" spans="1:11" ht="12.75">
      <c r="A280" s="49"/>
      <c r="B280" s="49"/>
      <c r="K280" s="40"/>
    </row>
    <row r="281" spans="1:11" ht="12.75">
      <c r="A281" s="49"/>
      <c r="B281" s="49"/>
      <c r="K281" s="40"/>
    </row>
    <row r="282" spans="1:11" ht="18.75">
      <c r="A282" s="49"/>
      <c r="B282" s="49"/>
      <c r="F282" s="48" t="s">
        <v>372</v>
      </c>
      <c r="G282" s="18"/>
      <c r="K282" s="40"/>
    </row>
    <row r="283" spans="1:11" ht="18">
      <c r="A283" s="49" t="s">
        <v>340</v>
      </c>
      <c r="B283" s="49"/>
      <c r="C283" s="50" t="s">
        <v>390</v>
      </c>
      <c r="J283" s="47" t="s">
        <v>393</v>
      </c>
      <c r="K283" s="40"/>
    </row>
    <row r="284" spans="1:11" ht="12.75">
      <c r="A284" s="49"/>
      <c r="B284" s="49"/>
      <c r="K284" s="40"/>
    </row>
    <row r="285" spans="1:11" ht="12.75">
      <c r="A285" s="51" t="s">
        <v>327</v>
      </c>
      <c r="B285" s="51" t="s">
        <v>328</v>
      </c>
      <c r="K285" s="40"/>
    </row>
    <row r="286" spans="1:11" ht="12.75">
      <c r="A286" s="51">
        <v>-5</v>
      </c>
      <c r="B286" s="51">
        <f>-A286^3</f>
        <v>125</v>
      </c>
      <c r="K286" s="40"/>
    </row>
    <row r="287" spans="1:11" ht="12.75">
      <c r="A287" s="51">
        <v>-4</v>
      </c>
      <c r="B287" s="51">
        <f aca="true" t="shared" si="14" ref="B287:B296">-A287^3</f>
        <v>64</v>
      </c>
      <c r="K287" s="40"/>
    </row>
    <row r="288" spans="1:11" ht="12.75">
      <c r="A288" s="51">
        <v>-3</v>
      </c>
      <c r="B288" s="51">
        <f t="shared" si="14"/>
        <v>27</v>
      </c>
      <c r="K288" s="40"/>
    </row>
    <row r="289" spans="1:11" ht="12.75">
      <c r="A289" s="51">
        <v>-2</v>
      </c>
      <c r="B289" s="51">
        <f t="shared" si="14"/>
        <v>8</v>
      </c>
      <c r="K289" s="40"/>
    </row>
    <row r="290" spans="1:11" ht="12.75">
      <c r="A290" s="51">
        <v>-1</v>
      </c>
      <c r="B290" s="51">
        <f t="shared" si="14"/>
        <v>1</v>
      </c>
      <c r="K290" s="40"/>
    </row>
    <row r="291" spans="1:11" ht="12.75">
      <c r="A291" s="51">
        <v>0</v>
      </c>
      <c r="B291" s="51">
        <f t="shared" si="14"/>
        <v>0</v>
      </c>
      <c r="K291" s="40"/>
    </row>
    <row r="292" spans="1:11" ht="12.75">
      <c r="A292" s="51">
        <v>1</v>
      </c>
      <c r="B292" s="51">
        <f t="shared" si="14"/>
        <v>-1</v>
      </c>
      <c r="K292" s="40"/>
    </row>
    <row r="293" spans="1:11" ht="12.75">
      <c r="A293" s="51">
        <v>2</v>
      </c>
      <c r="B293" s="51">
        <f t="shared" si="14"/>
        <v>-8</v>
      </c>
      <c r="K293" s="40"/>
    </row>
    <row r="294" spans="1:11" ht="12.75">
      <c r="A294" s="51">
        <v>3</v>
      </c>
      <c r="B294" s="51">
        <f t="shared" si="14"/>
        <v>-27</v>
      </c>
      <c r="K294" s="40"/>
    </row>
    <row r="295" spans="1:11" ht="12.75">
      <c r="A295" s="51">
        <v>4</v>
      </c>
      <c r="B295" s="51">
        <f t="shared" si="14"/>
        <v>-64</v>
      </c>
      <c r="K295" s="40"/>
    </row>
    <row r="296" spans="1:11" ht="12.75">
      <c r="A296" s="51">
        <v>5</v>
      </c>
      <c r="B296" s="51">
        <f t="shared" si="14"/>
        <v>-125</v>
      </c>
      <c r="K296" s="40"/>
    </row>
    <row r="297" spans="1:11" ht="12.75">
      <c r="A297" s="49"/>
      <c r="B297" s="49"/>
      <c r="K297" s="40"/>
    </row>
    <row r="298" spans="1:11" ht="12.75">
      <c r="A298" s="49"/>
      <c r="B298" s="49"/>
      <c r="K298" s="40"/>
    </row>
    <row r="299" spans="1:11" ht="12.75">
      <c r="A299" s="49"/>
      <c r="B299" s="49"/>
      <c r="K299" s="40"/>
    </row>
    <row r="300" spans="1:11" ht="18.75">
      <c r="A300" s="49"/>
      <c r="B300" s="49"/>
      <c r="F300" s="48" t="s">
        <v>373</v>
      </c>
      <c r="G300" s="18"/>
      <c r="K300" s="40"/>
    </row>
    <row r="301" spans="1:11" ht="18">
      <c r="A301" s="49" t="s">
        <v>341</v>
      </c>
      <c r="B301" s="49"/>
      <c r="C301" s="50" t="s">
        <v>390</v>
      </c>
      <c r="I301" s="47" t="s">
        <v>397</v>
      </c>
      <c r="K301" s="40"/>
    </row>
    <row r="302" spans="1:11" ht="12.75">
      <c r="A302" s="49"/>
      <c r="B302" s="49"/>
      <c r="K302" s="40"/>
    </row>
    <row r="303" spans="1:11" ht="12.75">
      <c r="A303" s="51" t="s">
        <v>327</v>
      </c>
      <c r="B303" s="51" t="s">
        <v>328</v>
      </c>
      <c r="K303" s="40"/>
    </row>
    <row r="304" spans="1:11" ht="12.75">
      <c r="A304" s="51">
        <v>-5</v>
      </c>
      <c r="B304" s="51">
        <f>A304+POWER(A304,3)</f>
        <v>-130</v>
      </c>
      <c r="K304" s="40"/>
    </row>
    <row r="305" spans="1:11" ht="12.75">
      <c r="A305" s="51">
        <v>-4</v>
      </c>
      <c r="B305" s="51">
        <f aca="true" t="shared" si="15" ref="B305:B314">A305+POWER(A305,3)</f>
        <v>-68</v>
      </c>
      <c r="K305" s="40"/>
    </row>
    <row r="306" spans="1:11" ht="12.75">
      <c r="A306" s="51">
        <v>-3</v>
      </c>
      <c r="B306" s="51">
        <f t="shared" si="15"/>
        <v>-30</v>
      </c>
      <c r="K306" s="40"/>
    </row>
    <row r="307" spans="1:11" ht="12.75">
      <c r="A307" s="51">
        <v>-2</v>
      </c>
      <c r="B307" s="51">
        <f t="shared" si="15"/>
        <v>-10</v>
      </c>
      <c r="K307" s="40"/>
    </row>
    <row r="308" spans="1:11" ht="12.75">
      <c r="A308" s="51">
        <v>-1</v>
      </c>
      <c r="B308" s="51">
        <f t="shared" si="15"/>
        <v>-2</v>
      </c>
      <c r="K308" s="40"/>
    </row>
    <row r="309" spans="1:11" ht="12.75">
      <c r="A309" s="51">
        <v>0</v>
      </c>
      <c r="B309" s="51">
        <f t="shared" si="15"/>
        <v>0</v>
      </c>
      <c r="K309" s="40"/>
    </row>
    <row r="310" spans="1:11" ht="12.75">
      <c r="A310" s="51">
        <v>1</v>
      </c>
      <c r="B310" s="51">
        <f t="shared" si="15"/>
        <v>2</v>
      </c>
      <c r="K310" s="40"/>
    </row>
    <row r="311" spans="1:11" ht="12.75">
      <c r="A311" s="51">
        <v>2</v>
      </c>
      <c r="B311" s="51">
        <f t="shared" si="15"/>
        <v>10</v>
      </c>
      <c r="K311" s="40"/>
    </row>
    <row r="312" spans="1:11" ht="12.75">
      <c r="A312" s="51">
        <v>3</v>
      </c>
      <c r="B312" s="51">
        <f t="shared" si="15"/>
        <v>30</v>
      </c>
      <c r="K312" s="40"/>
    </row>
    <row r="313" spans="1:11" ht="12.75">
      <c r="A313" s="51">
        <v>4</v>
      </c>
      <c r="B313" s="51">
        <f t="shared" si="15"/>
        <v>68</v>
      </c>
      <c r="K313" s="40"/>
    </row>
    <row r="314" spans="1:11" ht="12.75">
      <c r="A314" s="51">
        <v>5</v>
      </c>
      <c r="B314" s="51">
        <f t="shared" si="15"/>
        <v>130</v>
      </c>
      <c r="K314" s="40"/>
    </row>
    <row r="315" spans="1:11" ht="12.75">
      <c r="A315" s="49"/>
      <c r="B315" s="49"/>
      <c r="K315" s="40"/>
    </row>
    <row r="316" spans="1:11" ht="18.75">
      <c r="A316" s="49"/>
      <c r="B316" s="49"/>
      <c r="F316" s="48" t="s">
        <v>374</v>
      </c>
      <c r="G316" s="18"/>
      <c r="K316" s="40"/>
    </row>
    <row r="317" spans="1:11" ht="18">
      <c r="A317" s="49" t="s">
        <v>342</v>
      </c>
      <c r="B317" s="49"/>
      <c r="C317" s="50" t="s">
        <v>390</v>
      </c>
      <c r="K317" s="40"/>
    </row>
    <row r="318" spans="1:11" ht="12.75">
      <c r="A318" s="49"/>
      <c r="B318" s="49"/>
      <c r="K318" s="40"/>
    </row>
    <row r="319" spans="1:11" ht="12.75">
      <c r="A319" s="49" t="s">
        <v>327</v>
      </c>
      <c r="B319" s="49" t="s">
        <v>328</v>
      </c>
      <c r="K319" s="40"/>
    </row>
    <row r="320" spans="1:11" ht="12.75">
      <c r="A320" s="51">
        <v>0</v>
      </c>
      <c r="B320" s="51">
        <f>SQRT(A320)</f>
        <v>0</v>
      </c>
      <c r="K320" s="40"/>
    </row>
    <row r="321" spans="1:11" ht="12.75">
      <c r="A321" s="51">
        <v>1</v>
      </c>
      <c r="B321" s="51">
        <f aca="true" t="shared" si="16" ref="B321:B330">SQRT(A321)</f>
        <v>1</v>
      </c>
      <c r="K321" s="40"/>
    </row>
    <row r="322" spans="1:11" ht="12.75">
      <c r="A322" s="51">
        <v>2</v>
      </c>
      <c r="B322" s="51">
        <f t="shared" si="16"/>
        <v>1.4142135623730951</v>
      </c>
      <c r="K322" s="40"/>
    </row>
    <row r="323" spans="1:11" ht="12.75">
      <c r="A323" s="51">
        <v>3</v>
      </c>
      <c r="B323" s="51">
        <f t="shared" si="16"/>
        <v>1.7320508075688772</v>
      </c>
      <c r="K323" s="40"/>
    </row>
    <row r="324" spans="1:11" ht="12.75">
      <c r="A324" s="51">
        <v>4</v>
      </c>
      <c r="B324" s="51">
        <f t="shared" si="16"/>
        <v>2</v>
      </c>
      <c r="K324" s="40"/>
    </row>
    <row r="325" spans="1:11" ht="12.75">
      <c r="A325" s="51">
        <v>5</v>
      </c>
      <c r="B325" s="51">
        <f t="shared" si="16"/>
        <v>2.23606797749979</v>
      </c>
      <c r="K325" s="40"/>
    </row>
    <row r="326" spans="1:11" ht="12.75">
      <c r="A326" s="51">
        <v>6</v>
      </c>
      <c r="B326" s="51">
        <f t="shared" si="16"/>
        <v>2.449489742783178</v>
      </c>
      <c r="K326" s="40"/>
    </row>
    <row r="327" spans="1:11" ht="12.75">
      <c r="A327" s="51">
        <v>7</v>
      </c>
      <c r="B327" s="51">
        <f t="shared" si="16"/>
        <v>2.6457513110645907</v>
      </c>
      <c r="K327" s="40"/>
    </row>
    <row r="328" spans="1:11" ht="12.75">
      <c r="A328" s="51">
        <v>8</v>
      </c>
      <c r="B328" s="51">
        <f t="shared" si="16"/>
        <v>2.8284271247461903</v>
      </c>
      <c r="K328" s="40"/>
    </row>
    <row r="329" spans="1:11" ht="12.75">
      <c r="A329" s="51">
        <v>9</v>
      </c>
      <c r="B329" s="51">
        <f t="shared" si="16"/>
        <v>3</v>
      </c>
      <c r="K329" s="40"/>
    </row>
    <row r="330" spans="1:11" ht="12.75">
      <c r="A330" s="51">
        <v>10</v>
      </c>
      <c r="B330" s="51">
        <f t="shared" si="16"/>
        <v>3.1622776601683795</v>
      </c>
      <c r="K330" s="40"/>
    </row>
    <row r="331" spans="1:11" ht="12.75">
      <c r="A331" s="49"/>
      <c r="B331" s="49"/>
      <c r="K331" s="40"/>
    </row>
    <row r="332" spans="1:11" ht="12.75">
      <c r="A332" s="49"/>
      <c r="B332" s="49"/>
      <c r="K332" s="40"/>
    </row>
    <row r="333" spans="1:11" ht="12.75">
      <c r="A333" s="49"/>
      <c r="B333" s="49"/>
      <c r="K333" s="40"/>
    </row>
    <row r="334" spans="1:11" ht="18.75">
      <c r="A334" s="49"/>
      <c r="B334" s="49"/>
      <c r="F334" s="48" t="s">
        <v>375</v>
      </c>
      <c r="G334" s="18"/>
      <c r="K334" s="40"/>
    </row>
    <row r="335" spans="1:11" ht="18">
      <c r="A335" s="49" t="s">
        <v>343</v>
      </c>
      <c r="B335" s="49"/>
      <c r="C335" s="50" t="s">
        <v>390</v>
      </c>
      <c r="I335" s="47" t="s">
        <v>397</v>
      </c>
      <c r="K335" s="40"/>
    </row>
    <row r="336" spans="1:11" ht="12.75">
      <c r="A336" s="49"/>
      <c r="B336" s="49"/>
      <c r="K336" s="40"/>
    </row>
    <row r="337" spans="1:11" ht="12.75">
      <c r="A337" s="51" t="s">
        <v>327</v>
      </c>
      <c r="B337" s="51" t="s">
        <v>328</v>
      </c>
      <c r="K337" s="40"/>
    </row>
    <row r="338" spans="1:11" ht="12.75">
      <c r="A338" s="51">
        <v>-5</v>
      </c>
      <c r="B338" s="51">
        <f>POWER(A338,3)+1</f>
        <v>-124</v>
      </c>
      <c r="K338" s="40"/>
    </row>
    <row r="339" spans="1:11" ht="12.75">
      <c r="A339" s="51">
        <v>-4</v>
      </c>
      <c r="B339" s="51">
        <f aca="true" t="shared" si="17" ref="B339:B348">POWER(A339,3)+1</f>
        <v>-63</v>
      </c>
      <c r="K339" s="40"/>
    </row>
    <row r="340" spans="1:11" ht="12.75">
      <c r="A340" s="51">
        <v>-3</v>
      </c>
      <c r="B340" s="51">
        <f t="shared" si="17"/>
        <v>-26</v>
      </c>
      <c r="K340" s="40"/>
    </row>
    <row r="341" spans="1:11" ht="12.75">
      <c r="A341" s="51">
        <v>-2</v>
      </c>
      <c r="B341" s="51">
        <f t="shared" si="17"/>
        <v>-7</v>
      </c>
      <c r="K341" s="40"/>
    </row>
    <row r="342" spans="1:11" ht="12.75">
      <c r="A342" s="51">
        <v>-1</v>
      </c>
      <c r="B342" s="51">
        <f t="shared" si="17"/>
        <v>0</v>
      </c>
      <c r="K342" s="40"/>
    </row>
    <row r="343" spans="1:11" ht="12.75">
      <c r="A343" s="51">
        <v>0</v>
      </c>
      <c r="B343" s="51">
        <f t="shared" si="17"/>
        <v>1</v>
      </c>
      <c r="K343" s="40"/>
    </row>
    <row r="344" spans="1:11" ht="12.75">
      <c r="A344" s="51">
        <v>1</v>
      </c>
      <c r="B344" s="51">
        <f t="shared" si="17"/>
        <v>2</v>
      </c>
      <c r="K344" s="40"/>
    </row>
    <row r="345" spans="1:11" ht="12.75">
      <c r="A345" s="51">
        <v>2</v>
      </c>
      <c r="B345" s="51">
        <f t="shared" si="17"/>
        <v>9</v>
      </c>
      <c r="K345" s="40"/>
    </row>
    <row r="346" spans="1:11" ht="12.75">
      <c r="A346" s="51">
        <v>3</v>
      </c>
      <c r="B346" s="51">
        <f t="shared" si="17"/>
        <v>28</v>
      </c>
      <c r="K346" s="40"/>
    </row>
    <row r="347" spans="1:11" ht="12.75">
      <c r="A347" s="51">
        <v>4</v>
      </c>
      <c r="B347" s="51">
        <f t="shared" si="17"/>
        <v>65</v>
      </c>
      <c r="K347" s="40"/>
    </row>
    <row r="348" spans="1:11" ht="12.75">
      <c r="A348" s="51">
        <v>5</v>
      </c>
      <c r="B348" s="51">
        <f t="shared" si="17"/>
        <v>126</v>
      </c>
      <c r="K348" s="40"/>
    </row>
    <row r="349" spans="1:11" ht="12.75">
      <c r="A349" s="49"/>
      <c r="B349" s="49"/>
      <c r="K349" s="40"/>
    </row>
    <row r="350" spans="1:11" ht="12.75">
      <c r="A350" s="49"/>
      <c r="B350" s="49"/>
      <c r="K350" s="40"/>
    </row>
    <row r="351" spans="1:11" ht="12.75">
      <c r="A351" s="49"/>
      <c r="B351" s="49"/>
      <c r="K351" s="40"/>
    </row>
    <row r="352" spans="1:11" ht="18.75">
      <c r="A352" s="49"/>
      <c r="B352" s="49"/>
      <c r="C352" s="47" t="s">
        <v>390</v>
      </c>
      <c r="F352" s="48" t="s">
        <v>376</v>
      </c>
      <c r="G352" s="18"/>
      <c r="K352" s="40"/>
    </row>
    <row r="353" spans="1:11" ht="12.75">
      <c r="A353" s="49" t="s">
        <v>344</v>
      </c>
      <c r="B353" s="49"/>
      <c r="K353" s="40"/>
    </row>
    <row r="354" spans="1:11" ht="12.75">
      <c r="A354" s="51" t="s">
        <v>327</v>
      </c>
      <c r="B354" s="51" t="s">
        <v>328</v>
      </c>
      <c r="K354" s="40"/>
    </row>
    <row r="355" spans="1:11" ht="12.75">
      <c r="A355" s="51">
        <v>-5</v>
      </c>
      <c r="B355" s="51">
        <f>POWER(A355,4)</f>
        <v>625</v>
      </c>
      <c r="K355" s="40"/>
    </row>
    <row r="356" spans="1:11" ht="12.75">
      <c r="A356" s="51">
        <v>-4</v>
      </c>
      <c r="B356" s="51">
        <f aca="true" t="shared" si="18" ref="B356:B365">POWER(A356,4)</f>
        <v>256</v>
      </c>
      <c r="K356" s="40"/>
    </row>
    <row r="357" spans="1:11" ht="12.75">
      <c r="A357" s="51">
        <v>-3</v>
      </c>
      <c r="B357" s="51">
        <f t="shared" si="18"/>
        <v>81</v>
      </c>
      <c r="K357" s="40"/>
    </row>
    <row r="358" spans="1:11" ht="12.75">
      <c r="A358" s="51">
        <v>-2</v>
      </c>
      <c r="B358" s="51">
        <f t="shared" si="18"/>
        <v>16</v>
      </c>
      <c r="K358" s="40"/>
    </row>
    <row r="359" spans="1:11" ht="12.75">
      <c r="A359" s="51">
        <v>-1</v>
      </c>
      <c r="B359" s="51">
        <f t="shared" si="18"/>
        <v>1</v>
      </c>
      <c r="K359" s="40"/>
    </row>
    <row r="360" spans="1:11" ht="12.75">
      <c r="A360" s="51">
        <v>0</v>
      </c>
      <c r="B360" s="51">
        <f t="shared" si="18"/>
        <v>0</v>
      </c>
      <c r="K360" s="40"/>
    </row>
    <row r="361" spans="1:11" ht="12.75">
      <c r="A361" s="51">
        <v>1</v>
      </c>
      <c r="B361" s="51">
        <f t="shared" si="18"/>
        <v>1</v>
      </c>
      <c r="K361" s="40"/>
    </row>
    <row r="362" spans="1:11" ht="12.75">
      <c r="A362" s="51">
        <v>2</v>
      </c>
      <c r="B362" s="51">
        <f t="shared" si="18"/>
        <v>16</v>
      </c>
      <c r="K362" s="40"/>
    </row>
    <row r="363" spans="1:11" ht="12.75">
      <c r="A363" s="51">
        <v>3</v>
      </c>
      <c r="B363" s="51">
        <f t="shared" si="18"/>
        <v>81</v>
      </c>
      <c r="K363" s="40"/>
    </row>
    <row r="364" spans="1:11" ht="12.75">
      <c r="A364" s="51">
        <v>4</v>
      </c>
      <c r="B364" s="51">
        <f t="shared" si="18"/>
        <v>256</v>
      </c>
      <c r="K364" s="40"/>
    </row>
    <row r="365" spans="1:11" ht="12.75">
      <c r="A365" s="51">
        <v>5</v>
      </c>
      <c r="B365" s="51">
        <f t="shared" si="18"/>
        <v>625</v>
      </c>
      <c r="K365" s="40"/>
    </row>
    <row r="366" spans="1:11" ht="12.75">
      <c r="A366" s="49"/>
      <c r="B366" s="49"/>
      <c r="K366" s="40"/>
    </row>
    <row r="367" spans="1:11" ht="12.75">
      <c r="A367" s="49"/>
      <c r="B367" s="49"/>
      <c r="K367" s="40"/>
    </row>
    <row r="368" spans="1:11" ht="12.75">
      <c r="A368" s="49"/>
      <c r="B368" s="49"/>
      <c r="K368" s="40"/>
    </row>
    <row r="369" spans="1:11" ht="18.75">
      <c r="A369" s="49"/>
      <c r="B369" s="49"/>
      <c r="F369" s="48" t="s">
        <v>360</v>
      </c>
      <c r="G369" s="18"/>
      <c r="K369" s="40"/>
    </row>
    <row r="370" spans="1:11" ht="18">
      <c r="A370" s="49" t="s">
        <v>345</v>
      </c>
      <c r="B370" s="49"/>
      <c r="C370" s="50" t="s">
        <v>390</v>
      </c>
      <c r="K370" s="40"/>
    </row>
    <row r="371" spans="1:11" ht="12.75">
      <c r="A371" s="49"/>
      <c r="B371" s="49"/>
      <c r="K371" s="40"/>
    </row>
    <row r="372" spans="1:11" ht="12.75">
      <c r="A372" s="51" t="s">
        <v>327</v>
      </c>
      <c r="B372" s="51" t="s">
        <v>328</v>
      </c>
      <c r="K372" s="40"/>
    </row>
    <row r="373" spans="1:11" ht="12.75">
      <c r="A373" s="51">
        <v>-5</v>
      </c>
      <c r="B373" s="51">
        <f>-(A373-5)^2</f>
        <v>100</v>
      </c>
      <c r="K373" s="40"/>
    </row>
    <row r="374" spans="1:11" ht="12.75">
      <c r="A374" s="51">
        <v>-4</v>
      </c>
      <c r="B374" s="51">
        <f aca="true" t="shared" si="19" ref="B374:B383">-(A374-5)^2</f>
        <v>81</v>
      </c>
      <c r="K374" s="40"/>
    </row>
    <row r="375" spans="1:11" ht="12.75">
      <c r="A375" s="51">
        <v>-3</v>
      </c>
      <c r="B375" s="51">
        <f t="shared" si="19"/>
        <v>64</v>
      </c>
      <c r="K375" s="40"/>
    </row>
    <row r="376" spans="1:11" ht="12.75">
      <c r="A376" s="51">
        <v>-2</v>
      </c>
      <c r="B376" s="51">
        <f t="shared" si="19"/>
        <v>49</v>
      </c>
      <c r="K376" s="40"/>
    </row>
    <row r="377" spans="1:11" ht="12.75">
      <c r="A377" s="51">
        <v>-1</v>
      </c>
      <c r="B377" s="51">
        <f t="shared" si="19"/>
        <v>36</v>
      </c>
      <c r="K377" s="40"/>
    </row>
    <row r="378" spans="1:11" ht="12.75">
      <c r="A378" s="51">
        <v>0</v>
      </c>
      <c r="B378" s="51">
        <f t="shared" si="19"/>
        <v>25</v>
      </c>
      <c r="K378" s="40"/>
    </row>
    <row r="379" spans="1:11" ht="12.75">
      <c r="A379" s="51">
        <v>1</v>
      </c>
      <c r="B379" s="51">
        <f t="shared" si="19"/>
        <v>16</v>
      </c>
      <c r="K379" s="40"/>
    </row>
    <row r="380" spans="1:11" ht="12.75">
      <c r="A380" s="51">
        <v>2</v>
      </c>
      <c r="B380" s="51">
        <f t="shared" si="19"/>
        <v>9</v>
      </c>
      <c r="K380" s="40"/>
    </row>
    <row r="381" spans="1:11" ht="12.75">
      <c r="A381" s="51">
        <v>3</v>
      </c>
      <c r="B381" s="51">
        <f t="shared" si="19"/>
        <v>4</v>
      </c>
      <c r="K381" s="40"/>
    </row>
    <row r="382" spans="1:11" ht="12.75">
      <c r="A382" s="51">
        <v>4</v>
      </c>
      <c r="B382" s="51">
        <f t="shared" si="19"/>
        <v>1</v>
      </c>
      <c r="K382" s="40"/>
    </row>
    <row r="383" spans="1:11" ht="12.75">
      <c r="A383" s="51">
        <v>5</v>
      </c>
      <c r="B383" s="51">
        <f t="shared" si="19"/>
        <v>0</v>
      </c>
      <c r="K383" s="40"/>
    </row>
    <row r="384" spans="1:11" ht="12.75">
      <c r="A384" s="49"/>
      <c r="B384" s="49"/>
      <c r="K384" s="40"/>
    </row>
    <row r="385" spans="1:11" ht="18.75">
      <c r="A385" s="49"/>
      <c r="B385" s="49"/>
      <c r="F385" s="48" t="s">
        <v>377</v>
      </c>
      <c r="G385" s="18"/>
      <c r="K385" s="40"/>
    </row>
    <row r="386" spans="1:11" ht="18">
      <c r="A386" s="49" t="s">
        <v>346</v>
      </c>
      <c r="B386" s="49"/>
      <c r="C386" s="50" t="s">
        <v>390</v>
      </c>
      <c r="K386" s="40"/>
    </row>
    <row r="387" spans="1:11" ht="12.75">
      <c r="A387" s="49"/>
      <c r="B387" s="49"/>
      <c r="K387" s="40"/>
    </row>
    <row r="388" spans="1:11" ht="12.75">
      <c r="A388" s="51" t="s">
        <v>327</v>
      </c>
      <c r="B388" s="51" t="s">
        <v>328</v>
      </c>
      <c r="K388" s="40"/>
    </row>
    <row r="389" spans="1:11" ht="12.75">
      <c r="A389" s="51">
        <v>0</v>
      </c>
      <c r="B389" s="51">
        <f>SQRT(A389+3)</f>
        <v>1.7320508075688772</v>
      </c>
      <c r="K389" s="40"/>
    </row>
    <row r="390" spans="1:11" ht="12.75">
      <c r="A390" s="51">
        <v>1</v>
      </c>
      <c r="B390" s="51">
        <f aca="true" t="shared" si="20" ref="B390:B399">SQRT(A390+3)</f>
        <v>2</v>
      </c>
      <c r="K390" s="40"/>
    </row>
    <row r="391" spans="1:11" ht="12.75">
      <c r="A391" s="51">
        <v>2</v>
      </c>
      <c r="B391" s="51">
        <f t="shared" si="20"/>
        <v>2.23606797749979</v>
      </c>
      <c r="K391" s="40"/>
    </row>
    <row r="392" spans="1:11" ht="12.75">
      <c r="A392" s="51">
        <v>3</v>
      </c>
      <c r="B392" s="51">
        <f t="shared" si="20"/>
        <v>2.449489742783178</v>
      </c>
      <c r="K392" s="40"/>
    </row>
    <row r="393" spans="1:11" ht="12.75">
      <c r="A393" s="51">
        <v>4</v>
      </c>
      <c r="B393" s="51">
        <f t="shared" si="20"/>
        <v>2.6457513110645907</v>
      </c>
      <c r="K393" s="40"/>
    </row>
    <row r="394" spans="1:11" ht="12.75">
      <c r="A394" s="51">
        <v>5</v>
      </c>
      <c r="B394" s="51">
        <f t="shared" si="20"/>
        <v>2.8284271247461903</v>
      </c>
      <c r="K394" s="40"/>
    </row>
    <row r="395" spans="1:11" ht="12.75">
      <c r="A395" s="51">
        <v>6</v>
      </c>
      <c r="B395" s="51">
        <f t="shared" si="20"/>
        <v>3</v>
      </c>
      <c r="K395" s="40"/>
    </row>
    <row r="396" spans="1:11" ht="12.75">
      <c r="A396" s="51">
        <v>7</v>
      </c>
      <c r="B396" s="51">
        <f t="shared" si="20"/>
        <v>3.1622776601683795</v>
      </c>
      <c r="K396" s="40"/>
    </row>
    <row r="397" spans="1:11" ht="12.75">
      <c r="A397" s="51">
        <v>8</v>
      </c>
      <c r="B397" s="51">
        <f t="shared" si="20"/>
        <v>3.3166247903554</v>
      </c>
      <c r="K397" s="40"/>
    </row>
    <row r="398" spans="1:11" ht="12.75">
      <c r="A398" s="51">
        <v>9</v>
      </c>
      <c r="B398" s="51">
        <f t="shared" si="20"/>
        <v>3.4641016151377544</v>
      </c>
      <c r="K398" s="40"/>
    </row>
    <row r="399" spans="1:11" ht="12.75">
      <c r="A399" s="51">
        <v>10</v>
      </c>
      <c r="B399" s="51">
        <f t="shared" si="20"/>
        <v>3.605551275463989</v>
      </c>
      <c r="K399" s="40"/>
    </row>
    <row r="400" spans="1:11" ht="12.75">
      <c r="A400" s="49"/>
      <c r="B400" s="49"/>
      <c r="K400" s="40"/>
    </row>
    <row r="401" spans="1:11" ht="12.75">
      <c r="A401" s="49"/>
      <c r="B401" s="49"/>
      <c r="K401" s="40"/>
    </row>
    <row r="402" spans="1:11" ht="12.75">
      <c r="A402" s="49"/>
      <c r="B402" s="49"/>
      <c r="K402" s="40"/>
    </row>
  </sheetData>
  <mergeCells count="4">
    <mergeCell ref="B162:E162"/>
    <mergeCell ref="B58:E58"/>
    <mergeCell ref="B145:E145"/>
    <mergeCell ref="A11:B1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J170"/>
  <sheetViews>
    <sheetView zoomScale="75" zoomScaleNormal="75" workbookViewId="0" topLeftCell="A1">
      <selection activeCell="I8" sqref="I8"/>
    </sheetView>
  </sheetViews>
  <sheetFormatPr defaultColWidth="9.00390625" defaultRowHeight="12.75"/>
  <cols>
    <col min="9" max="9" width="13.875" style="0" customWidth="1"/>
  </cols>
  <sheetData>
    <row r="1" spans="1:9" ht="15">
      <c r="A1" s="6"/>
      <c r="B1" s="7"/>
      <c r="C1" s="7"/>
      <c r="D1" s="7"/>
      <c r="E1" s="7"/>
      <c r="H1" s="8"/>
      <c r="I1" s="192" t="s">
        <v>31</v>
      </c>
    </row>
    <row r="2" spans="1:9" ht="12.75">
      <c r="A2" s="6"/>
      <c r="B2" s="7"/>
      <c r="C2" s="7"/>
      <c r="D2" s="7"/>
      <c r="E2" s="7"/>
      <c r="H2" s="8"/>
      <c r="I2" s="1"/>
    </row>
    <row r="3" spans="1:9" ht="15.75">
      <c r="A3" s="116" t="s">
        <v>197</v>
      </c>
      <c r="B3" s="142" t="s">
        <v>173</v>
      </c>
      <c r="C3" s="142"/>
      <c r="D3" s="142"/>
      <c r="E3" s="142"/>
      <c r="F3" s="142"/>
      <c r="G3" s="142"/>
      <c r="H3" s="175"/>
      <c r="I3" s="142"/>
    </row>
    <row r="4" spans="1:9" ht="12.75">
      <c r="A4" s="1"/>
      <c r="B4" s="142" t="s">
        <v>196</v>
      </c>
      <c r="C4" s="142"/>
      <c r="D4" s="142"/>
      <c r="E4" s="142"/>
      <c r="F4" s="142"/>
      <c r="G4" s="142"/>
      <c r="H4" s="175"/>
      <c r="I4" s="142"/>
    </row>
    <row r="5" spans="1:9" ht="12.75">
      <c r="A5" s="1"/>
      <c r="B5" s="142"/>
      <c r="C5" s="142"/>
      <c r="D5" s="142"/>
      <c r="E5" s="142"/>
      <c r="F5" s="142"/>
      <c r="G5" s="142"/>
      <c r="H5" s="175"/>
      <c r="I5" s="142"/>
    </row>
    <row r="6" spans="1:9" ht="13.5" thickBot="1">
      <c r="A6" s="1" t="s">
        <v>198</v>
      </c>
      <c r="B6" s="9" t="s">
        <v>174</v>
      </c>
      <c r="C6" s="142"/>
      <c r="D6" s="142"/>
      <c r="E6" s="142"/>
      <c r="F6" s="142"/>
      <c r="G6" s="142"/>
      <c r="H6" s="142"/>
      <c r="I6" s="142"/>
    </row>
    <row r="7" spans="1:9" ht="14.25">
      <c r="A7" s="175" t="s">
        <v>190</v>
      </c>
      <c r="B7" s="9" t="s">
        <v>206</v>
      </c>
      <c r="C7" s="142"/>
      <c r="D7" s="142"/>
      <c r="E7" s="117" t="s">
        <v>207</v>
      </c>
      <c r="F7" s="176"/>
      <c r="G7" s="175" t="s">
        <v>190</v>
      </c>
      <c r="H7" s="142"/>
      <c r="I7" s="142"/>
    </row>
    <row r="8" spans="1:9" ht="15" thickBot="1">
      <c r="A8" s="175" t="s">
        <v>191</v>
      </c>
      <c r="B8" s="9" t="s">
        <v>208</v>
      </c>
      <c r="C8" s="142"/>
      <c r="D8" s="142"/>
      <c r="E8" s="118" t="s">
        <v>218</v>
      </c>
      <c r="F8" s="177"/>
      <c r="G8" s="175" t="s">
        <v>191</v>
      </c>
      <c r="H8" s="142"/>
      <c r="I8" s="142"/>
    </row>
    <row r="9" spans="1:9" ht="12.75">
      <c r="A9" s="175"/>
      <c r="B9" s="9"/>
      <c r="C9" s="142"/>
      <c r="D9" s="142"/>
      <c r="E9" s="625"/>
      <c r="F9" s="182"/>
      <c r="G9" s="175"/>
      <c r="H9" s="142"/>
      <c r="I9" s="142"/>
    </row>
    <row r="10" spans="1:9" ht="12.75">
      <c r="A10" s="550" t="s">
        <v>1431</v>
      </c>
      <c r="B10" s="550"/>
      <c r="C10" s="142"/>
      <c r="D10" s="142"/>
      <c r="E10" s="142"/>
      <c r="F10" s="142"/>
      <c r="G10" s="142"/>
      <c r="H10" s="142"/>
      <c r="I10" s="142"/>
    </row>
    <row r="11" spans="1:9" ht="12.75">
      <c r="A11" s="9" t="s">
        <v>1487</v>
      </c>
      <c r="B11" s="142"/>
      <c r="C11" s="142"/>
      <c r="D11" s="142"/>
      <c r="E11" s="9" t="s">
        <v>180</v>
      </c>
      <c r="F11" s="142"/>
      <c r="G11" s="142"/>
      <c r="H11" s="142"/>
      <c r="I11" s="142"/>
    </row>
    <row r="12" spans="1:9" ht="13.5" thickBot="1">
      <c r="A12" s="9" t="s">
        <v>175</v>
      </c>
      <c r="C12" s="8"/>
      <c r="D12" s="8"/>
      <c r="E12" s="8"/>
      <c r="G12" s="178" t="s">
        <v>170</v>
      </c>
      <c r="H12" s="179" t="s">
        <v>171</v>
      </c>
      <c r="I12" s="180" t="s">
        <v>172</v>
      </c>
    </row>
    <row r="13" spans="1:9" ht="12.75">
      <c r="A13" s="184" t="s">
        <v>1368</v>
      </c>
      <c r="B13" s="185">
        <v>1</v>
      </c>
      <c r="C13" s="185" t="s">
        <v>176</v>
      </c>
      <c r="D13" s="186">
        <v>1</v>
      </c>
      <c r="E13" s="20"/>
      <c r="G13" s="181">
        <v>-2</v>
      </c>
      <c r="H13" s="182">
        <f>$B$13*G13^4+$B$14*G13^3+$B$15*G13^2+$B$16*G13+$B$17</f>
        <v>0</v>
      </c>
      <c r="I13" s="183">
        <f>$D$13*G13^3+$D$14*G13^2+$D$15*G13+$D$16</f>
        <v>-8</v>
      </c>
    </row>
    <row r="14" spans="1:9" ht="12.75">
      <c r="A14" s="187" t="s">
        <v>1369</v>
      </c>
      <c r="B14" s="155">
        <v>0</v>
      </c>
      <c r="C14" s="155" t="s">
        <v>177</v>
      </c>
      <c r="D14" s="188">
        <v>-1</v>
      </c>
      <c r="E14" s="20"/>
      <c r="G14" s="21">
        <v>-1.8</v>
      </c>
      <c r="H14" s="22">
        <f aca="true" t="shared" si="0" ref="H14:H35">$B$13*G14^4+$B$14*G14^3+$B$15*G14^2+$B$16*G14+$B$17</f>
        <v>-1.7024000000000008</v>
      </c>
      <c r="I14" s="183">
        <f>$D$13*G14^3+$D$14*G14^2+$D$15*G14+$D$16</f>
        <v>-5.472000000000001</v>
      </c>
    </row>
    <row r="15" spans="1:9" ht="12.75">
      <c r="A15" s="187" t="s">
        <v>1370</v>
      </c>
      <c r="B15" s="155">
        <v>-5</v>
      </c>
      <c r="C15" s="155" t="s">
        <v>178</v>
      </c>
      <c r="D15" s="188">
        <v>-2</v>
      </c>
      <c r="E15" s="20"/>
      <c r="G15" s="21">
        <v>-1.6</v>
      </c>
      <c r="H15" s="252">
        <f t="shared" si="0"/>
        <v>-2.2463999999999995</v>
      </c>
      <c r="I15" s="23">
        <f aca="true" t="shared" si="1" ref="I15:I35">$D$13*G15^3+$D$14*G15^2+$D$15*G15+$D$16</f>
        <v>-3.4560000000000013</v>
      </c>
    </row>
    <row r="16" spans="1:9" ht="12.75">
      <c r="A16" s="187" t="s">
        <v>1371</v>
      </c>
      <c r="B16" s="155">
        <v>0</v>
      </c>
      <c r="C16" s="155" t="s">
        <v>179</v>
      </c>
      <c r="D16" s="188">
        <v>0</v>
      </c>
      <c r="F16" s="25" t="s">
        <v>182</v>
      </c>
      <c r="G16" s="170">
        <v>-1.4</v>
      </c>
      <c r="H16" s="24">
        <f t="shared" si="0"/>
        <v>-1.9584000000000001</v>
      </c>
      <c r="I16" s="27">
        <f t="shared" si="1"/>
        <v>-1.903999999999999</v>
      </c>
    </row>
    <row r="17" spans="1:9" ht="13.5" thickBot="1">
      <c r="A17" s="189" t="s">
        <v>1372</v>
      </c>
      <c r="B17" s="190">
        <v>4</v>
      </c>
      <c r="C17" s="190"/>
      <c r="D17" s="191"/>
      <c r="F17" s="25"/>
      <c r="G17" s="21">
        <v>-1.2</v>
      </c>
      <c r="H17" s="22">
        <f t="shared" si="0"/>
        <v>-1.1263999999999994</v>
      </c>
      <c r="I17" s="23">
        <f t="shared" si="1"/>
        <v>-0.7680000000000002</v>
      </c>
    </row>
    <row r="18" spans="1:9" ht="12.75">
      <c r="A18" s="119" t="s">
        <v>188</v>
      </c>
      <c r="B18" s="120"/>
      <c r="C18" s="119" t="s">
        <v>189</v>
      </c>
      <c r="D18" s="120"/>
      <c r="F18" s="25" t="s">
        <v>183</v>
      </c>
      <c r="G18" s="170">
        <v>-1</v>
      </c>
      <c r="H18" s="24">
        <f t="shared" si="0"/>
        <v>0</v>
      </c>
      <c r="I18" s="27">
        <f t="shared" si="1"/>
        <v>0</v>
      </c>
    </row>
    <row r="19" spans="2:9" ht="12.75">
      <c r="B19" s="9" t="s">
        <v>203</v>
      </c>
      <c r="G19" s="21">
        <v>-0.8</v>
      </c>
      <c r="H19" s="22">
        <f t="shared" si="0"/>
        <v>1.2095999999999996</v>
      </c>
      <c r="I19" s="23">
        <f t="shared" si="1"/>
        <v>0.44799999999999995</v>
      </c>
    </row>
    <row r="20" spans="7:9" ht="12.75">
      <c r="G20" s="21">
        <v>-0.6</v>
      </c>
      <c r="H20" s="22">
        <f t="shared" si="0"/>
        <v>2.3296</v>
      </c>
      <c r="I20" s="27">
        <f t="shared" si="1"/>
        <v>0.624</v>
      </c>
    </row>
    <row r="21" spans="7:9" ht="12.75">
      <c r="G21" s="21">
        <v>-0.4</v>
      </c>
      <c r="H21" s="22">
        <f t="shared" si="0"/>
        <v>3.2256</v>
      </c>
      <c r="I21" s="23">
        <f t="shared" si="1"/>
        <v>0.5760000000000001</v>
      </c>
    </row>
    <row r="22" spans="7:9" ht="12.75">
      <c r="G22" s="21">
        <v>-0.2</v>
      </c>
      <c r="H22" s="22">
        <f t="shared" si="0"/>
        <v>3.8016</v>
      </c>
      <c r="I22" s="23">
        <f t="shared" si="1"/>
        <v>0.35200000000000004</v>
      </c>
    </row>
    <row r="23" spans="7:9" ht="12.75">
      <c r="G23" s="21">
        <v>0</v>
      </c>
      <c r="H23" s="252">
        <f t="shared" si="0"/>
        <v>4</v>
      </c>
      <c r="I23" s="23">
        <f t="shared" si="1"/>
        <v>0</v>
      </c>
    </row>
    <row r="24" spans="7:9" ht="12.75">
      <c r="G24" s="21">
        <v>0.2</v>
      </c>
      <c r="H24" s="22">
        <f t="shared" si="0"/>
        <v>3.8016</v>
      </c>
      <c r="I24" s="23">
        <f t="shared" si="1"/>
        <v>-0.43200000000000005</v>
      </c>
    </row>
    <row r="25" spans="7:9" ht="12.75">
      <c r="G25" s="21">
        <v>0.4</v>
      </c>
      <c r="H25" s="22">
        <f t="shared" si="0"/>
        <v>3.2256</v>
      </c>
      <c r="I25" s="23">
        <f t="shared" si="1"/>
        <v>-0.896</v>
      </c>
    </row>
    <row r="26" spans="7:9" ht="12.75">
      <c r="G26" s="21">
        <v>0.6</v>
      </c>
      <c r="H26" s="22">
        <f t="shared" si="0"/>
        <v>2.3296</v>
      </c>
      <c r="I26" s="23">
        <f t="shared" si="1"/>
        <v>-1.3439999999999999</v>
      </c>
    </row>
    <row r="27" spans="7:9" ht="12.75">
      <c r="G27" s="21">
        <v>0.8</v>
      </c>
      <c r="H27" s="22">
        <f t="shared" si="0"/>
        <v>1.2095999999999996</v>
      </c>
      <c r="I27" s="23">
        <f t="shared" si="1"/>
        <v>-1.7280000000000002</v>
      </c>
    </row>
    <row r="28" spans="7:9" ht="12.75">
      <c r="G28" s="21">
        <v>1</v>
      </c>
      <c r="H28" s="22">
        <f t="shared" si="0"/>
        <v>0</v>
      </c>
      <c r="I28" s="23">
        <f t="shared" si="1"/>
        <v>-2</v>
      </c>
    </row>
    <row r="29" spans="7:9" ht="12.75">
      <c r="G29" s="21">
        <v>1.2</v>
      </c>
      <c r="H29" s="22">
        <f t="shared" si="0"/>
        <v>-1.1263999999999994</v>
      </c>
      <c r="I29" s="27">
        <f t="shared" si="1"/>
        <v>-2.112</v>
      </c>
    </row>
    <row r="30" spans="7:9" ht="12.75">
      <c r="G30" s="170">
        <v>1.4</v>
      </c>
      <c r="H30" s="24">
        <f t="shared" si="0"/>
        <v>-1.9584000000000001</v>
      </c>
      <c r="I30" s="27">
        <f t="shared" si="1"/>
        <v>-2.016</v>
      </c>
    </row>
    <row r="31" spans="7:9" ht="12.75">
      <c r="G31" s="21">
        <v>1.6</v>
      </c>
      <c r="H31" s="252">
        <f t="shared" si="0"/>
        <v>-2.2463999999999995</v>
      </c>
      <c r="I31" s="23">
        <f t="shared" si="1"/>
        <v>-1.6639999999999997</v>
      </c>
    </row>
    <row r="32" spans="7:9" ht="12.75">
      <c r="G32" s="21">
        <v>1.8</v>
      </c>
      <c r="H32" s="22">
        <f t="shared" si="0"/>
        <v>-1.7024000000000008</v>
      </c>
      <c r="I32" s="23">
        <f t="shared" si="1"/>
        <v>-1.0079999999999996</v>
      </c>
    </row>
    <row r="33" spans="7:9" ht="12.75">
      <c r="G33" s="170">
        <v>2</v>
      </c>
      <c r="H33" s="24">
        <f t="shared" si="0"/>
        <v>0</v>
      </c>
      <c r="I33" s="27">
        <f t="shared" si="1"/>
        <v>0</v>
      </c>
    </row>
    <row r="34" spans="7:9" ht="12.75">
      <c r="G34" s="21">
        <v>2.2</v>
      </c>
      <c r="H34" s="22">
        <f t="shared" si="0"/>
        <v>3.2256000000000036</v>
      </c>
      <c r="I34" s="23">
        <f t="shared" si="1"/>
        <v>1.4080000000000021</v>
      </c>
    </row>
    <row r="35" spans="7:9" ht="12.75">
      <c r="G35" s="28">
        <v>2.4</v>
      </c>
      <c r="H35" s="29">
        <f t="shared" si="0"/>
        <v>8.377600000000001</v>
      </c>
      <c r="I35" s="30">
        <f t="shared" si="1"/>
        <v>3.2640000000000002</v>
      </c>
    </row>
    <row r="36" spans="7:9" ht="12.75">
      <c r="G36" s="31"/>
      <c r="H36" s="32"/>
      <c r="I36" s="33"/>
    </row>
    <row r="37" spans="7:9" ht="12.75">
      <c r="G37" s="34"/>
      <c r="H37" s="35" t="s">
        <v>205</v>
      </c>
      <c r="I37" s="23"/>
    </row>
    <row r="38" spans="7:9" ht="12.75">
      <c r="G38" s="205"/>
      <c r="H38" s="248" t="s">
        <v>204</v>
      </c>
      <c r="I38" s="27"/>
    </row>
    <row r="39" spans="7:9" ht="12.75">
      <c r="G39" s="21" t="s">
        <v>184</v>
      </c>
      <c r="H39" s="249">
        <v>-1.4</v>
      </c>
      <c r="I39" s="36">
        <v>-1.92</v>
      </c>
    </row>
    <row r="40" spans="7:9" ht="12.75">
      <c r="G40" s="21" t="s">
        <v>185</v>
      </c>
      <c r="H40" s="250">
        <v>-1</v>
      </c>
      <c r="I40" s="37">
        <v>0</v>
      </c>
    </row>
    <row r="41" spans="7:9" ht="12.75">
      <c r="G41" s="21" t="s">
        <v>186</v>
      </c>
      <c r="H41" s="250">
        <v>1.4</v>
      </c>
      <c r="I41" s="37">
        <v>-1.98</v>
      </c>
    </row>
    <row r="42" spans="7:9" ht="12.75">
      <c r="G42" s="28" t="s">
        <v>187</v>
      </c>
      <c r="H42" s="251">
        <v>2</v>
      </c>
      <c r="I42" s="38">
        <v>0</v>
      </c>
    </row>
    <row r="43" ht="12.75">
      <c r="A43" s="9" t="s">
        <v>181</v>
      </c>
    </row>
    <row r="45" spans="1:4" ht="12.75">
      <c r="A45" t="s">
        <v>200</v>
      </c>
      <c r="D45" t="s">
        <v>199</v>
      </c>
    </row>
    <row r="46" spans="1:5" ht="12.75">
      <c r="A46" s="39" t="s">
        <v>201</v>
      </c>
      <c r="C46" s="40"/>
      <c r="D46" s="41" t="s">
        <v>202</v>
      </c>
      <c r="E46" t="s">
        <v>32</v>
      </c>
    </row>
    <row r="47" spans="1:7" ht="12.75">
      <c r="A47" s="42" t="s">
        <v>182</v>
      </c>
      <c r="B47" s="56">
        <v>2</v>
      </c>
      <c r="C47" s="11"/>
      <c r="D47" s="155">
        <f>$B$13*B47^4+$B$14*B47^3+$B$15*B47^2+$B$16*B47+$B$17-$D$13*B47^3-$D$14*B47^2-$D$15*B47-$D$16</f>
        <v>0</v>
      </c>
      <c r="F47" s="42" t="s">
        <v>171</v>
      </c>
      <c r="G47" s="155">
        <f>$B$13*B47^4+$B$14*B47^3+$B$15*B47^2+$B$16*B47+$B$17</f>
        <v>0</v>
      </c>
    </row>
    <row r="48" spans="1:7" ht="12.75">
      <c r="A48" s="42" t="s">
        <v>183</v>
      </c>
      <c r="B48" s="56">
        <v>1.4142137895566493</v>
      </c>
      <c r="D48" s="155">
        <v>0</v>
      </c>
      <c r="F48" s="42" t="s">
        <v>172</v>
      </c>
      <c r="G48" s="155">
        <f>$B$13*B48^4+$B$14*B48^3+$B$15*B48^2+$B$16*B48+$B$17</f>
        <v>-2.0000006425717656</v>
      </c>
    </row>
    <row r="49" spans="1:7" ht="12.75">
      <c r="A49" s="42" t="s">
        <v>194</v>
      </c>
      <c r="B49" s="56">
        <v>-1.4142134706401384</v>
      </c>
      <c r="D49" s="155">
        <v>0</v>
      </c>
      <c r="F49" s="42" t="s">
        <v>192</v>
      </c>
      <c r="G49" s="155">
        <f>$B$13*B49^4+$B$14*B49^3+$B$15*B49^2+$B$16*B49+$B$17</f>
        <v>-1.999999740539958</v>
      </c>
    </row>
    <row r="50" spans="1:7" ht="12.75">
      <c r="A50" s="42" t="s">
        <v>195</v>
      </c>
      <c r="B50" s="56">
        <v>-1</v>
      </c>
      <c r="D50" s="155">
        <v>0</v>
      </c>
      <c r="F50" s="42" t="s">
        <v>193</v>
      </c>
      <c r="G50" s="155">
        <f>$B$13*B50^4+$B$14*B50^3+$B$15*B50^2+$B$16*B50+$B$17</f>
        <v>0</v>
      </c>
    </row>
    <row r="51" spans="2:4" ht="12.75">
      <c r="B51" s="41" t="s">
        <v>1303</v>
      </c>
      <c r="D51" s="41" t="s">
        <v>1302</v>
      </c>
    </row>
    <row r="52" ht="12.75">
      <c r="A52" s="22"/>
    </row>
    <row r="55" spans="2:8" ht="12.75">
      <c r="B55" s="35"/>
      <c r="H55" s="10"/>
    </row>
    <row r="56" spans="2:8" ht="12.75">
      <c r="B56" s="35"/>
      <c r="C56" s="22"/>
      <c r="H56" s="10"/>
    </row>
    <row r="62" ht="12.75">
      <c r="H62" s="1" t="s">
        <v>658</v>
      </c>
    </row>
    <row r="63" spans="1:10" ht="18.75">
      <c r="A63" s="19" t="s">
        <v>347</v>
      </c>
      <c r="B63" s="19"/>
      <c r="C63" s="53" t="s">
        <v>348</v>
      </c>
      <c r="D63" s="53"/>
      <c r="H63" s="48" t="s">
        <v>380</v>
      </c>
      <c r="I63" s="18"/>
      <c r="J63" s="22"/>
    </row>
    <row r="64" spans="1:4" ht="18">
      <c r="A64" s="11"/>
      <c r="B64" s="11"/>
      <c r="C64" s="47" t="s">
        <v>406</v>
      </c>
      <c r="D64" s="11"/>
    </row>
    <row r="65" spans="1:4" ht="12.75">
      <c r="A65" s="2" t="s">
        <v>327</v>
      </c>
      <c r="B65" s="2" t="s">
        <v>328</v>
      </c>
      <c r="C65" s="2" t="s">
        <v>327</v>
      </c>
      <c r="D65" s="2" t="s">
        <v>328</v>
      </c>
    </row>
    <row r="66" spans="1:4" ht="12.75">
      <c r="A66" s="2">
        <v>-1</v>
      </c>
      <c r="B66" s="2">
        <f aca="true" t="shared" si="2" ref="B66:B77">3-A66^2</f>
        <v>2</v>
      </c>
      <c r="C66" s="2">
        <v>-1</v>
      </c>
      <c r="D66" s="2">
        <f aca="true" t="shared" si="3" ref="D66:D77">4-2*C66</f>
        <v>6</v>
      </c>
    </row>
    <row r="67" spans="1:4" ht="12.75">
      <c r="A67" s="2">
        <v>-0.5</v>
      </c>
      <c r="B67" s="2">
        <f t="shared" si="2"/>
        <v>2.75</v>
      </c>
      <c r="C67" s="2">
        <v>-0.5</v>
      </c>
      <c r="D67" s="2">
        <f t="shared" si="3"/>
        <v>5</v>
      </c>
    </row>
    <row r="68" spans="1:4" ht="12.75">
      <c r="A68" s="2">
        <v>0</v>
      </c>
      <c r="B68" s="2">
        <f t="shared" si="2"/>
        <v>3</v>
      </c>
      <c r="C68" s="2">
        <v>0</v>
      </c>
      <c r="D68" s="2">
        <f t="shared" si="3"/>
        <v>4</v>
      </c>
    </row>
    <row r="69" spans="1:4" ht="12.75">
      <c r="A69" s="2">
        <v>0.5</v>
      </c>
      <c r="B69" s="2">
        <f t="shared" si="2"/>
        <v>2.75</v>
      </c>
      <c r="C69" s="2">
        <v>0.5</v>
      </c>
      <c r="D69" s="2">
        <f t="shared" si="3"/>
        <v>3</v>
      </c>
    </row>
    <row r="70" spans="1:4" ht="12.75">
      <c r="A70" s="3">
        <v>1</v>
      </c>
      <c r="B70" s="3">
        <f t="shared" si="2"/>
        <v>2</v>
      </c>
      <c r="C70" s="3">
        <v>1</v>
      </c>
      <c r="D70" s="3">
        <f t="shared" si="3"/>
        <v>2</v>
      </c>
    </row>
    <row r="71" spans="1:4" ht="12.75">
      <c r="A71" s="2">
        <v>1.5</v>
      </c>
      <c r="B71" s="2">
        <f t="shared" si="2"/>
        <v>0.75</v>
      </c>
      <c r="C71" s="2">
        <v>1.5</v>
      </c>
      <c r="D71" s="2">
        <f t="shared" si="3"/>
        <v>1</v>
      </c>
    </row>
    <row r="72" spans="1:4" ht="12.75">
      <c r="A72" s="2">
        <v>2</v>
      </c>
      <c r="B72" s="2">
        <f t="shared" si="2"/>
        <v>-1</v>
      </c>
      <c r="C72" s="2">
        <v>2</v>
      </c>
      <c r="D72" s="2">
        <f t="shared" si="3"/>
        <v>0</v>
      </c>
    </row>
    <row r="73" spans="1:4" ht="12.75">
      <c r="A73" s="2">
        <v>2.5</v>
      </c>
      <c r="B73" s="2">
        <f t="shared" si="2"/>
        <v>-3.25</v>
      </c>
      <c r="C73" s="2">
        <v>2.5</v>
      </c>
      <c r="D73" s="2">
        <f t="shared" si="3"/>
        <v>-1</v>
      </c>
    </row>
    <row r="74" spans="1:4" ht="12.75">
      <c r="A74" s="2">
        <v>3</v>
      </c>
      <c r="B74" s="2">
        <f t="shared" si="2"/>
        <v>-6</v>
      </c>
      <c r="C74" s="2">
        <v>3</v>
      </c>
      <c r="D74" s="2">
        <f t="shared" si="3"/>
        <v>-2</v>
      </c>
    </row>
    <row r="75" spans="1:4" ht="12.75">
      <c r="A75" s="2">
        <v>3.5</v>
      </c>
      <c r="B75" s="2">
        <f t="shared" si="2"/>
        <v>-9.25</v>
      </c>
      <c r="C75" s="2">
        <v>3.5</v>
      </c>
      <c r="D75" s="2">
        <f t="shared" si="3"/>
        <v>-3</v>
      </c>
    </row>
    <row r="76" spans="1:4" ht="12.75">
      <c r="A76" s="2">
        <v>4</v>
      </c>
      <c r="B76" s="2">
        <f t="shared" si="2"/>
        <v>-13</v>
      </c>
      <c r="C76" s="2">
        <v>4</v>
      </c>
      <c r="D76" s="2">
        <f t="shared" si="3"/>
        <v>-4</v>
      </c>
    </row>
    <row r="77" spans="1:4" ht="12.75">
      <c r="A77" s="2">
        <v>4.5</v>
      </c>
      <c r="B77" s="2">
        <f t="shared" si="2"/>
        <v>-17.25</v>
      </c>
      <c r="C77" s="2">
        <v>4.5</v>
      </c>
      <c r="D77" s="2">
        <f t="shared" si="3"/>
        <v>-5</v>
      </c>
    </row>
    <row r="78" spans="1:10" ht="12.75">
      <c r="A78" s="11"/>
      <c r="B78" s="11"/>
      <c r="C78" s="11"/>
      <c r="D78" s="11"/>
      <c r="J78" s="22"/>
    </row>
    <row r="79" spans="1:10" ht="12.75">
      <c r="A79" s="11"/>
      <c r="B79" s="11"/>
      <c r="C79" s="11"/>
      <c r="D79" s="11"/>
      <c r="J79" s="22"/>
    </row>
    <row r="80" spans="1:10" ht="12.75">
      <c r="A80" s="11"/>
      <c r="B80" s="11"/>
      <c r="C80" s="11"/>
      <c r="D80" s="11"/>
      <c r="J80" s="22"/>
    </row>
    <row r="81" spans="1:9" ht="18.75">
      <c r="A81" s="19" t="s">
        <v>349</v>
      </c>
      <c r="B81" s="19"/>
      <c r="C81" s="53" t="s">
        <v>350</v>
      </c>
      <c r="D81" s="53"/>
      <c r="H81" s="48" t="s">
        <v>381</v>
      </c>
      <c r="I81" s="18"/>
    </row>
    <row r="82" spans="1:4" ht="18">
      <c r="A82" s="11"/>
      <c r="B82" s="11"/>
      <c r="C82" s="47" t="s">
        <v>407</v>
      </c>
      <c r="D82" s="11"/>
    </row>
    <row r="83" spans="1:4" ht="12.75">
      <c r="A83" s="2" t="s">
        <v>327</v>
      </c>
      <c r="B83" s="2" t="s">
        <v>328</v>
      </c>
      <c r="C83" s="2" t="s">
        <v>327</v>
      </c>
      <c r="D83" s="2" t="s">
        <v>328</v>
      </c>
    </row>
    <row r="84" spans="1:4" ht="12.75">
      <c r="A84" s="2">
        <v>-5</v>
      </c>
      <c r="B84" s="2"/>
      <c r="C84" s="2">
        <v>-5</v>
      </c>
      <c r="D84" s="2">
        <f>2+3*C84</f>
        <v>-13</v>
      </c>
    </row>
    <row r="85" spans="1:4" ht="12.75">
      <c r="A85" s="2">
        <v>-4</v>
      </c>
      <c r="B85" s="2"/>
      <c r="C85" s="2">
        <v>-4</v>
      </c>
      <c r="D85" s="2">
        <f aca="true" t="shared" si="4" ref="D85:D94">2+3*C85</f>
        <v>-10</v>
      </c>
    </row>
    <row r="86" spans="1:4" ht="12.75">
      <c r="A86" s="2">
        <v>-3</v>
      </c>
      <c r="B86" s="2"/>
      <c r="C86" s="2">
        <v>-3</v>
      </c>
      <c r="D86" s="2">
        <f t="shared" si="4"/>
        <v>-7</v>
      </c>
    </row>
    <row r="87" spans="1:4" ht="12.75">
      <c r="A87" s="2">
        <v>-2</v>
      </c>
      <c r="B87" s="2"/>
      <c r="C87" s="2">
        <v>-2</v>
      </c>
      <c r="D87" s="2">
        <f t="shared" si="4"/>
        <v>-4</v>
      </c>
    </row>
    <row r="88" spans="1:4" ht="12.75">
      <c r="A88" s="2">
        <v>-1</v>
      </c>
      <c r="B88" s="2"/>
      <c r="C88" s="2">
        <v>-1</v>
      </c>
      <c r="D88" s="2">
        <f t="shared" si="4"/>
        <v>-1</v>
      </c>
    </row>
    <row r="89" spans="1:4" ht="12.75">
      <c r="A89" s="2">
        <v>0</v>
      </c>
      <c r="B89" s="2">
        <f aca="true" t="shared" si="5" ref="B89:B94">SQRT(10*A89)</f>
        <v>0</v>
      </c>
      <c r="C89" s="2">
        <v>0</v>
      </c>
      <c r="D89" s="2">
        <f t="shared" si="4"/>
        <v>2</v>
      </c>
    </row>
    <row r="90" spans="1:4" ht="12.75">
      <c r="A90" s="2">
        <v>1</v>
      </c>
      <c r="B90" s="2">
        <f t="shared" si="5"/>
        <v>3.1622776601683795</v>
      </c>
      <c r="C90" s="2">
        <v>1</v>
      </c>
      <c r="D90" s="2">
        <f t="shared" si="4"/>
        <v>5</v>
      </c>
    </row>
    <row r="91" spans="1:4" ht="12.75">
      <c r="A91" s="2">
        <v>2</v>
      </c>
      <c r="B91" s="2">
        <f t="shared" si="5"/>
        <v>4.47213595499958</v>
      </c>
      <c r="C91" s="2">
        <v>2</v>
      </c>
      <c r="D91" s="2">
        <f t="shared" si="4"/>
        <v>8</v>
      </c>
    </row>
    <row r="92" spans="1:4" ht="12.75">
      <c r="A92" s="2">
        <v>3</v>
      </c>
      <c r="B92" s="2">
        <f t="shared" si="5"/>
        <v>5.477225575051661</v>
      </c>
      <c r="C92" s="2">
        <v>3</v>
      </c>
      <c r="D92" s="2">
        <f t="shared" si="4"/>
        <v>11</v>
      </c>
    </row>
    <row r="93" spans="1:4" ht="12.75">
      <c r="A93" s="2">
        <v>4</v>
      </c>
      <c r="B93" s="2">
        <f t="shared" si="5"/>
        <v>6.324555320336759</v>
      </c>
      <c r="C93" s="2">
        <v>4</v>
      </c>
      <c r="D93" s="2">
        <f t="shared" si="4"/>
        <v>14</v>
      </c>
    </row>
    <row r="94" spans="1:4" ht="12.75">
      <c r="A94" s="2">
        <v>5</v>
      </c>
      <c r="B94" s="2">
        <f t="shared" si="5"/>
        <v>7.0710678118654755</v>
      </c>
      <c r="C94" s="2">
        <v>5</v>
      </c>
      <c r="D94" s="2">
        <f t="shared" si="4"/>
        <v>17</v>
      </c>
    </row>
    <row r="99" spans="4:10" ht="18.75">
      <c r="D99" s="47" t="s">
        <v>408</v>
      </c>
      <c r="H99" s="48" t="s">
        <v>382</v>
      </c>
      <c r="I99" s="18"/>
      <c r="J99" s="22"/>
    </row>
    <row r="100" spans="1:4" ht="12.75">
      <c r="A100" s="18" t="s">
        <v>351</v>
      </c>
      <c r="B100" s="18"/>
      <c r="C100" s="43" t="s">
        <v>352</v>
      </c>
      <c r="D100" s="43"/>
    </row>
    <row r="101" spans="1:4" ht="12.75">
      <c r="A101" s="11"/>
      <c r="B101" s="11"/>
      <c r="C101" s="11"/>
      <c r="D101" s="11"/>
    </row>
    <row r="102" spans="1:4" ht="12.75">
      <c r="A102" s="2" t="s">
        <v>327</v>
      </c>
      <c r="B102" s="2" t="s">
        <v>328</v>
      </c>
      <c r="C102" s="2" t="s">
        <v>327</v>
      </c>
      <c r="D102" s="2" t="s">
        <v>328</v>
      </c>
    </row>
    <row r="103" spans="1:4" ht="12.75">
      <c r="A103" s="3">
        <v>-5</v>
      </c>
      <c r="B103" s="3">
        <f>A103^3-15</f>
        <v>-140</v>
      </c>
      <c r="C103" s="3">
        <v>-5</v>
      </c>
      <c r="D103" s="2">
        <f>-5+25*C103</f>
        <v>-130</v>
      </c>
    </row>
    <row r="104" spans="1:5" ht="12.75">
      <c r="A104" s="2">
        <v>-4</v>
      </c>
      <c r="B104" s="2">
        <f aca="true" t="shared" si="6" ref="B104:B113">A104^3-15</f>
        <v>-79</v>
      </c>
      <c r="C104" s="2">
        <v>-4</v>
      </c>
      <c r="D104" s="2">
        <f aca="true" t="shared" si="7" ref="D104:D113">-5+25*C104</f>
        <v>-105</v>
      </c>
      <c r="E104" s="11"/>
    </row>
    <row r="105" spans="1:5" ht="12.75">
      <c r="A105" s="2">
        <v>-3</v>
      </c>
      <c r="B105" s="2">
        <f t="shared" si="6"/>
        <v>-42</v>
      </c>
      <c r="C105" s="2">
        <v>-3</v>
      </c>
      <c r="D105" s="2">
        <f t="shared" si="7"/>
        <v>-80</v>
      </c>
      <c r="E105" s="11"/>
    </row>
    <row r="106" spans="1:5" ht="12.75">
      <c r="A106" s="2">
        <v>-2</v>
      </c>
      <c r="B106" s="2">
        <f t="shared" si="6"/>
        <v>-23</v>
      </c>
      <c r="C106" s="2">
        <v>-2</v>
      </c>
      <c r="D106" s="2">
        <f t="shared" si="7"/>
        <v>-55</v>
      </c>
      <c r="E106" s="11"/>
    </row>
    <row r="107" spans="1:4" ht="12.75">
      <c r="A107" s="2">
        <v>-1</v>
      </c>
      <c r="B107" s="2">
        <f t="shared" si="6"/>
        <v>-16</v>
      </c>
      <c r="C107" s="2">
        <v>-1</v>
      </c>
      <c r="D107" s="2">
        <f t="shared" si="7"/>
        <v>-30</v>
      </c>
    </row>
    <row r="108" spans="1:4" ht="12.75">
      <c r="A108" s="3">
        <v>0</v>
      </c>
      <c r="B108" s="3">
        <f t="shared" si="6"/>
        <v>-15</v>
      </c>
      <c r="C108" s="3">
        <v>0</v>
      </c>
      <c r="D108" s="2">
        <f t="shared" si="7"/>
        <v>-5</v>
      </c>
    </row>
    <row r="109" spans="1:4" ht="12.75">
      <c r="A109" s="2">
        <v>1</v>
      </c>
      <c r="B109" s="2">
        <f t="shared" si="6"/>
        <v>-14</v>
      </c>
      <c r="C109" s="2">
        <v>1</v>
      </c>
      <c r="D109" s="2">
        <f t="shared" si="7"/>
        <v>20</v>
      </c>
    </row>
    <row r="110" spans="1:4" ht="12.75">
      <c r="A110" s="2">
        <v>2</v>
      </c>
      <c r="B110" s="2">
        <f t="shared" si="6"/>
        <v>-7</v>
      </c>
      <c r="C110" s="2">
        <v>2</v>
      </c>
      <c r="D110" s="2">
        <f t="shared" si="7"/>
        <v>45</v>
      </c>
    </row>
    <row r="111" spans="1:4" ht="12.75">
      <c r="A111" s="2">
        <v>3</v>
      </c>
      <c r="B111" s="2">
        <f t="shared" si="6"/>
        <v>12</v>
      </c>
      <c r="C111" s="2">
        <v>3</v>
      </c>
      <c r="D111" s="2">
        <f t="shared" si="7"/>
        <v>70</v>
      </c>
    </row>
    <row r="112" spans="1:4" ht="12.75">
      <c r="A112" s="2">
        <v>4</v>
      </c>
      <c r="B112" s="2">
        <f t="shared" si="6"/>
        <v>49</v>
      </c>
      <c r="C112" s="2">
        <v>4</v>
      </c>
      <c r="D112" s="2">
        <f t="shared" si="7"/>
        <v>95</v>
      </c>
    </row>
    <row r="113" spans="1:4" ht="12.75">
      <c r="A113" s="3">
        <v>5</v>
      </c>
      <c r="B113" s="3">
        <f t="shared" si="6"/>
        <v>110</v>
      </c>
      <c r="C113" s="3">
        <v>5</v>
      </c>
      <c r="D113" s="2">
        <f t="shared" si="7"/>
        <v>120</v>
      </c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10" ht="18.75">
      <c r="A118" s="11"/>
      <c r="B118" s="11"/>
      <c r="C118" s="11"/>
      <c r="D118" s="47" t="s">
        <v>409</v>
      </c>
      <c r="H118" s="48" t="s">
        <v>383</v>
      </c>
      <c r="I118" s="18"/>
      <c r="J118" s="22"/>
    </row>
    <row r="119" spans="1:4" ht="12.75">
      <c r="A119" s="19" t="s">
        <v>353</v>
      </c>
      <c r="B119" s="19"/>
      <c r="C119" s="53" t="s">
        <v>354</v>
      </c>
      <c r="D119" s="53"/>
    </row>
    <row r="120" spans="1:4" ht="12.75">
      <c r="A120" s="11"/>
      <c r="B120" s="11"/>
      <c r="C120" s="11"/>
      <c r="D120" s="11"/>
    </row>
    <row r="121" spans="1:5" ht="12.75">
      <c r="A121" s="2" t="s">
        <v>327</v>
      </c>
      <c r="B121" s="2" t="s">
        <v>328</v>
      </c>
      <c r="C121" s="2" t="s">
        <v>327</v>
      </c>
      <c r="D121" s="2" t="s">
        <v>328</v>
      </c>
      <c r="E121" t="s">
        <v>355</v>
      </c>
    </row>
    <row r="122" spans="1:4" ht="12.75">
      <c r="A122" s="2">
        <v>-5</v>
      </c>
      <c r="B122" s="2">
        <f>-4/A122</f>
        <v>0.8</v>
      </c>
      <c r="C122" s="2">
        <v>-5</v>
      </c>
      <c r="D122" s="2">
        <f>2-C122</f>
        <v>7</v>
      </c>
    </row>
    <row r="123" spans="1:4" ht="12.75">
      <c r="A123" s="2">
        <v>-4</v>
      </c>
      <c r="B123" s="2">
        <f aca="true" t="shared" si="8" ref="B123:B132">-4/A123</f>
        <v>1</v>
      </c>
      <c r="C123" s="2">
        <v>-4</v>
      </c>
      <c r="D123" s="2">
        <f aca="true" t="shared" si="9" ref="D123:D132">2-C123</f>
        <v>6</v>
      </c>
    </row>
    <row r="124" spans="1:4" ht="12.75">
      <c r="A124" s="2">
        <v>-3</v>
      </c>
      <c r="B124" s="2">
        <f t="shared" si="8"/>
        <v>1.3333333333333333</v>
      </c>
      <c r="C124" s="2">
        <v>-3</v>
      </c>
      <c r="D124" s="2">
        <f t="shared" si="9"/>
        <v>5</v>
      </c>
    </row>
    <row r="125" spans="1:4" ht="12.75">
      <c r="A125" s="2">
        <v>-2</v>
      </c>
      <c r="B125" s="2">
        <f t="shared" si="8"/>
        <v>2</v>
      </c>
      <c r="C125" s="2">
        <v>-2</v>
      </c>
      <c r="D125" s="2">
        <f t="shared" si="9"/>
        <v>4</v>
      </c>
    </row>
    <row r="126" spans="1:4" ht="12.75">
      <c r="A126" s="2">
        <v>-1</v>
      </c>
      <c r="B126" s="2">
        <f t="shared" si="8"/>
        <v>4</v>
      </c>
      <c r="C126" s="2">
        <v>-1</v>
      </c>
      <c r="D126" s="2">
        <f t="shared" si="9"/>
        <v>3</v>
      </c>
    </row>
    <row r="127" spans="1:4" ht="12.75">
      <c r="A127" s="2">
        <v>0</v>
      </c>
      <c r="B127" s="2"/>
      <c r="C127" s="2">
        <v>0</v>
      </c>
      <c r="D127" s="2">
        <f t="shared" si="9"/>
        <v>2</v>
      </c>
    </row>
    <row r="128" spans="1:4" ht="12.75">
      <c r="A128" s="2">
        <v>1</v>
      </c>
      <c r="B128" s="2">
        <f t="shared" si="8"/>
        <v>-4</v>
      </c>
      <c r="C128" s="2">
        <v>1</v>
      </c>
      <c r="D128" s="2">
        <f t="shared" si="9"/>
        <v>1</v>
      </c>
    </row>
    <row r="129" spans="1:4" ht="12.75">
      <c r="A129" s="2">
        <v>2</v>
      </c>
      <c r="B129" s="2">
        <f t="shared" si="8"/>
        <v>-2</v>
      </c>
      <c r="C129" s="2">
        <v>2</v>
      </c>
      <c r="D129" s="2">
        <f t="shared" si="9"/>
        <v>0</v>
      </c>
    </row>
    <row r="130" spans="1:4" ht="12.75">
      <c r="A130" s="2">
        <v>3</v>
      </c>
      <c r="B130" s="2">
        <f t="shared" si="8"/>
        <v>-1.3333333333333333</v>
      </c>
      <c r="C130" s="2">
        <v>3</v>
      </c>
      <c r="D130" s="2">
        <f t="shared" si="9"/>
        <v>-1</v>
      </c>
    </row>
    <row r="131" spans="1:4" ht="12.75">
      <c r="A131" s="2">
        <v>4</v>
      </c>
      <c r="B131" s="2">
        <f t="shared" si="8"/>
        <v>-1</v>
      </c>
      <c r="C131" s="2">
        <v>4</v>
      </c>
      <c r="D131" s="2">
        <f t="shared" si="9"/>
        <v>-2</v>
      </c>
    </row>
    <row r="132" spans="1:4" ht="12.75">
      <c r="A132" s="2">
        <v>5</v>
      </c>
      <c r="B132" s="2">
        <f t="shared" si="8"/>
        <v>-0.8</v>
      </c>
      <c r="C132" s="2">
        <v>5</v>
      </c>
      <c r="D132" s="2">
        <f t="shared" si="9"/>
        <v>-3</v>
      </c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5" ht="18">
      <c r="A137" s="11"/>
      <c r="B137" s="11"/>
      <c r="E137" s="47" t="s">
        <v>411</v>
      </c>
    </row>
    <row r="138" spans="1:9" ht="18.75">
      <c r="A138" s="19" t="s">
        <v>356</v>
      </c>
      <c r="B138" s="19"/>
      <c r="C138" s="53" t="s">
        <v>357</v>
      </c>
      <c r="D138" s="53"/>
      <c r="H138" s="48" t="s">
        <v>384</v>
      </c>
      <c r="I138" s="18"/>
    </row>
    <row r="139" spans="1:4" ht="12.75">
      <c r="A139" s="11"/>
      <c r="B139" s="11"/>
      <c r="C139" s="11"/>
      <c r="D139" s="11"/>
    </row>
    <row r="140" spans="1:4" ht="12.75">
      <c r="A140" s="2" t="s">
        <v>327</v>
      </c>
      <c r="B140" s="2" t="s">
        <v>328</v>
      </c>
      <c r="C140" s="2" t="s">
        <v>327</v>
      </c>
      <c r="D140" s="2" t="s">
        <v>328</v>
      </c>
    </row>
    <row r="141" spans="1:4" ht="12.75">
      <c r="A141" s="2">
        <v>-5</v>
      </c>
      <c r="B141" s="2">
        <f>24*A141^2</f>
        <v>600</v>
      </c>
      <c r="C141" s="2">
        <v>-5</v>
      </c>
      <c r="D141" s="2">
        <f>C141^3+104</f>
        <v>-21</v>
      </c>
    </row>
    <row r="142" spans="1:4" ht="12.75">
      <c r="A142" s="2">
        <v>-4</v>
      </c>
      <c r="B142" s="2">
        <f aca="true" t="shared" si="10" ref="B142:B151">24*A142^2</f>
        <v>384</v>
      </c>
      <c r="C142" s="2">
        <v>-4</v>
      </c>
      <c r="D142" s="2">
        <f aca="true" t="shared" si="11" ref="D142:D151">C142^3+104</f>
        <v>40</v>
      </c>
    </row>
    <row r="143" spans="1:4" ht="12.75">
      <c r="A143" s="2">
        <v>-3</v>
      </c>
      <c r="B143" s="2">
        <f t="shared" si="10"/>
        <v>216</v>
      </c>
      <c r="C143" s="2">
        <v>-3</v>
      </c>
      <c r="D143" s="2">
        <f t="shared" si="11"/>
        <v>77</v>
      </c>
    </row>
    <row r="144" spans="1:4" ht="12.75">
      <c r="A144" s="3">
        <v>-2</v>
      </c>
      <c r="B144" s="3">
        <f t="shared" si="10"/>
        <v>96</v>
      </c>
      <c r="C144" s="3">
        <v>-2</v>
      </c>
      <c r="D144" s="3">
        <f t="shared" si="11"/>
        <v>96</v>
      </c>
    </row>
    <row r="145" spans="1:4" ht="12.75">
      <c r="A145" s="2">
        <v>-1</v>
      </c>
      <c r="B145" s="2">
        <f t="shared" si="10"/>
        <v>24</v>
      </c>
      <c r="C145" s="2">
        <v>-1</v>
      </c>
      <c r="D145" s="2">
        <f t="shared" si="11"/>
        <v>103</v>
      </c>
    </row>
    <row r="146" spans="1:4" ht="12.75">
      <c r="A146" s="2">
        <v>0</v>
      </c>
      <c r="B146" s="2">
        <f t="shared" si="10"/>
        <v>0</v>
      </c>
      <c r="C146" s="2">
        <v>0</v>
      </c>
      <c r="D146" s="2">
        <f t="shared" si="11"/>
        <v>104</v>
      </c>
    </row>
    <row r="147" spans="1:4" ht="12.75">
      <c r="A147" s="2">
        <v>1</v>
      </c>
      <c r="B147" s="2">
        <f t="shared" si="10"/>
        <v>24</v>
      </c>
      <c r="C147" s="2">
        <v>1</v>
      </c>
      <c r="D147" s="2">
        <f t="shared" si="11"/>
        <v>105</v>
      </c>
    </row>
    <row r="148" spans="1:4" ht="12.75">
      <c r="A148" s="3">
        <v>2</v>
      </c>
      <c r="B148" s="3">
        <f t="shared" si="10"/>
        <v>96</v>
      </c>
      <c r="C148" s="3">
        <v>2</v>
      </c>
      <c r="D148" s="2">
        <f t="shared" si="11"/>
        <v>112</v>
      </c>
    </row>
    <row r="149" spans="1:4" ht="12.75">
      <c r="A149" s="2">
        <v>3</v>
      </c>
      <c r="B149" s="2">
        <f t="shared" si="10"/>
        <v>216</v>
      </c>
      <c r="C149" s="2">
        <v>3</v>
      </c>
      <c r="D149" s="2">
        <f t="shared" si="11"/>
        <v>131</v>
      </c>
    </row>
    <row r="150" spans="1:4" ht="12.75">
      <c r="A150" s="2">
        <v>4</v>
      </c>
      <c r="B150" s="2">
        <f t="shared" si="10"/>
        <v>384</v>
      </c>
      <c r="C150" s="2">
        <v>4</v>
      </c>
      <c r="D150" s="2">
        <f t="shared" si="11"/>
        <v>168</v>
      </c>
    </row>
    <row r="151" spans="1:4" ht="12.75">
      <c r="A151" s="2">
        <v>5</v>
      </c>
      <c r="B151" s="2">
        <f t="shared" si="10"/>
        <v>600</v>
      </c>
      <c r="C151" s="2">
        <v>5</v>
      </c>
      <c r="D151" s="2">
        <f t="shared" si="11"/>
        <v>229</v>
      </c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10" ht="18.75">
      <c r="A156" s="11"/>
      <c r="B156" s="11"/>
      <c r="C156" s="47" t="s">
        <v>410</v>
      </c>
      <c r="D156" s="11"/>
      <c r="H156" s="48" t="s">
        <v>385</v>
      </c>
      <c r="I156" s="18"/>
      <c r="J156" s="22"/>
    </row>
    <row r="157" spans="1:4" ht="12.75">
      <c r="A157" s="19" t="s">
        <v>358</v>
      </c>
      <c r="B157" s="19"/>
      <c r="C157" s="53" t="s">
        <v>359</v>
      </c>
      <c r="D157" s="53"/>
    </row>
    <row r="158" spans="1:4" ht="12.75">
      <c r="A158" s="11"/>
      <c r="B158" s="11"/>
      <c r="C158" s="11"/>
      <c r="D158" s="11"/>
    </row>
    <row r="159" spans="1:4" ht="12.75">
      <c r="A159" s="2" t="s">
        <v>327</v>
      </c>
      <c r="B159" s="2" t="s">
        <v>328</v>
      </c>
      <c r="C159" s="2" t="s">
        <v>327</v>
      </c>
      <c r="D159" s="2" t="s">
        <v>328</v>
      </c>
    </row>
    <row r="160" spans="1:4" ht="12.75">
      <c r="A160" s="2">
        <v>-5</v>
      </c>
      <c r="B160" s="2">
        <f>28/A160</f>
        <v>-5.6</v>
      </c>
      <c r="C160" s="2">
        <v>-5</v>
      </c>
      <c r="D160" s="2">
        <f>C160^2-23</f>
        <v>2</v>
      </c>
    </row>
    <row r="161" spans="1:4" ht="12.75">
      <c r="A161" s="3">
        <v>-4</v>
      </c>
      <c r="B161" s="3">
        <f aca="true" t="shared" si="12" ref="B161:B170">28/A161</f>
        <v>-7</v>
      </c>
      <c r="C161" s="3">
        <v>-4</v>
      </c>
      <c r="D161" s="3">
        <f aca="true" t="shared" si="13" ref="D161:D170">C161^2-23</f>
        <v>-7</v>
      </c>
    </row>
    <row r="162" spans="1:4" ht="12.75">
      <c r="A162" s="2">
        <v>-3</v>
      </c>
      <c r="B162" s="2">
        <f t="shared" si="12"/>
        <v>-9.333333333333334</v>
      </c>
      <c r="C162" s="2">
        <v>-3</v>
      </c>
      <c r="D162" s="2">
        <f t="shared" si="13"/>
        <v>-14</v>
      </c>
    </row>
    <row r="163" spans="1:4" ht="12.75">
      <c r="A163" s="2">
        <v>-2</v>
      </c>
      <c r="B163" s="2">
        <f t="shared" si="12"/>
        <v>-14</v>
      </c>
      <c r="C163" s="2">
        <v>-2</v>
      </c>
      <c r="D163" s="2">
        <f t="shared" si="13"/>
        <v>-19</v>
      </c>
    </row>
    <row r="164" spans="1:4" ht="12.75">
      <c r="A164" s="2">
        <v>-1</v>
      </c>
      <c r="B164" s="2">
        <f t="shared" si="12"/>
        <v>-28</v>
      </c>
      <c r="C164" s="2">
        <v>-1</v>
      </c>
      <c r="D164" s="2">
        <f t="shared" si="13"/>
        <v>-22</v>
      </c>
    </row>
    <row r="165" spans="1:4" ht="12.75">
      <c r="A165" s="2">
        <v>0</v>
      </c>
      <c r="B165" s="2"/>
      <c r="C165" s="2">
        <v>0</v>
      </c>
      <c r="D165" s="2">
        <f t="shared" si="13"/>
        <v>-23</v>
      </c>
    </row>
    <row r="166" spans="1:4" ht="12.75">
      <c r="A166" s="2">
        <v>1</v>
      </c>
      <c r="B166" s="2">
        <f t="shared" si="12"/>
        <v>28</v>
      </c>
      <c r="C166" s="2">
        <v>1</v>
      </c>
      <c r="D166" s="2">
        <f t="shared" si="13"/>
        <v>-22</v>
      </c>
    </row>
    <row r="167" spans="1:4" ht="12.75">
      <c r="A167" s="2">
        <v>2</v>
      </c>
      <c r="B167" s="2">
        <f t="shared" si="12"/>
        <v>14</v>
      </c>
      <c r="C167" s="2">
        <v>2</v>
      </c>
      <c r="D167" s="2">
        <f t="shared" si="13"/>
        <v>-19</v>
      </c>
    </row>
    <row r="168" spans="1:4" ht="12.75">
      <c r="A168" s="2">
        <v>3</v>
      </c>
      <c r="B168" s="2">
        <f t="shared" si="12"/>
        <v>9.333333333333334</v>
      </c>
      <c r="C168" s="2">
        <v>3</v>
      </c>
      <c r="D168" s="2">
        <f t="shared" si="13"/>
        <v>-14</v>
      </c>
    </row>
    <row r="169" spans="1:4" ht="12.75">
      <c r="A169" s="2">
        <v>4</v>
      </c>
      <c r="B169" s="2">
        <f t="shared" si="12"/>
        <v>7</v>
      </c>
      <c r="C169" s="2">
        <v>4</v>
      </c>
      <c r="D169" s="2">
        <f t="shared" si="13"/>
        <v>-7</v>
      </c>
    </row>
    <row r="170" spans="1:4" ht="12.75">
      <c r="A170" s="2">
        <v>5</v>
      </c>
      <c r="B170" s="2">
        <f t="shared" si="12"/>
        <v>5.6</v>
      </c>
      <c r="C170" s="2">
        <v>5</v>
      </c>
      <c r="D170" s="2">
        <f t="shared" si="13"/>
        <v>2</v>
      </c>
    </row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I56"/>
  <sheetViews>
    <sheetView workbookViewId="0" topLeftCell="A1">
      <selection activeCell="C8" sqref="C8"/>
    </sheetView>
  </sheetViews>
  <sheetFormatPr defaultColWidth="9.00390625" defaultRowHeight="12.75"/>
  <cols>
    <col min="1" max="1" width="10.75390625" style="0" customWidth="1"/>
    <col min="4" max="4" width="6.00390625" style="0" customWidth="1"/>
    <col min="5" max="5" width="11.375" style="0" customWidth="1"/>
  </cols>
  <sheetData>
    <row r="1" ht="12.75">
      <c r="I1" s="1" t="s">
        <v>33</v>
      </c>
    </row>
    <row r="2" spans="1:8" ht="15.75">
      <c r="A2" s="116" t="s">
        <v>909</v>
      </c>
      <c r="B2" s="142"/>
      <c r="C2" s="142"/>
      <c r="D2" s="142"/>
      <c r="E2" s="192" t="s">
        <v>34</v>
      </c>
      <c r="F2" s="142"/>
      <c r="G2" s="142"/>
      <c r="H2" s="142"/>
    </row>
    <row r="3" spans="1:8" ht="15.75">
      <c r="A3" s="116" t="s">
        <v>197</v>
      </c>
      <c r="B3" s="1" t="s">
        <v>1215</v>
      </c>
      <c r="C3" s="142"/>
      <c r="D3" s="142"/>
      <c r="E3" s="142"/>
      <c r="F3" s="142"/>
      <c r="G3" s="142"/>
      <c r="H3" s="142"/>
    </row>
    <row r="4" spans="1:8" ht="12.75">
      <c r="A4" s="1" t="s">
        <v>198</v>
      </c>
      <c r="B4" s="9" t="s">
        <v>1218</v>
      </c>
      <c r="C4" s="142"/>
      <c r="D4" s="142"/>
      <c r="E4" s="193" t="s">
        <v>1543</v>
      </c>
      <c r="F4" s="142" t="s">
        <v>1212</v>
      </c>
      <c r="G4" s="142"/>
      <c r="H4" s="142"/>
    </row>
    <row r="5" spans="1:8" ht="12.75">
      <c r="A5" s="9"/>
      <c r="B5" s="9" t="s">
        <v>1219</v>
      </c>
      <c r="C5" s="142"/>
      <c r="D5" s="142"/>
      <c r="E5" s="193" t="s">
        <v>1211</v>
      </c>
      <c r="F5" s="142" t="s">
        <v>1213</v>
      </c>
      <c r="G5" s="142"/>
      <c r="H5" s="142"/>
    </row>
    <row r="6" spans="1:8" ht="12.75">
      <c r="A6" s="9"/>
      <c r="B6" s="9" t="s">
        <v>1220</v>
      </c>
      <c r="C6" s="142"/>
      <c r="D6" s="142"/>
      <c r="E6" s="193" t="s">
        <v>1217</v>
      </c>
      <c r="F6" s="142" t="s">
        <v>1214</v>
      </c>
      <c r="G6" s="142"/>
      <c r="H6" s="142"/>
    </row>
    <row r="7" spans="1:8" ht="12.75">
      <c r="A7" s="9" t="s">
        <v>1431</v>
      </c>
      <c r="B7" s="9"/>
      <c r="C7" s="1" t="s">
        <v>36</v>
      </c>
      <c r="D7" s="142"/>
      <c r="E7" s="142"/>
      <c r="F7" s="142"/>
      <c r="G7" s="142"/>
      <c r="H7" s="142"/>
    </row>
    <row r="8" spans="1:8" ht="12.75">
      <c r="A8" s="9" t="s">
        <v>35</v>
      </c>
      <c r="B8" s="142"/>
      <c r="C8" s="142"/>
      <c r="D8" s="142"/>
      <c r="E8" s="142"/>
      <c r="F8" s="142"/>
      <c r="G8" s="142"/>
      <c r="H8" s="142"/>
    </row>
    <row r="9" spans="1:8" ht="18">
      <c r="A9" s="194" t="s">
        <v>327</v>
      </c>
      <c r="B9" s="194" t="s">
        <v>328</v>
      </c>
      <c r="C9" s="142"/>
      <c r="D9" s="142"/>
      <c r="E9" s="142"/>
      <c r="F9" s="142"/>
      <c r="G9" s="142"/>
      <c r="H9" s="142"/>
    </row>
    <row r="10" spans="1:2" ht="12.75">
      <c r="A10">
        <v>-5</v>
      </c>
      <c r="B10">
        <f>IF(A10&lt;=0,A10^2+4*A10+3,IF(A10&lt;=2,3-1.5*A10,(A10-2)^3))</f>
        <v>8</v>
      </c>
    </row>
    <row r="11" spans="1:2" ht="12.75">
      <c r="A11">
        <v>-4.8</v>
      </c>
      <c r="B11">
        <f aca="true" t="shared" si="0" ref="B11:B56">IF(A11&lt;=0,A11^2+4*A11+3,IF(A11&lt;=2,3-1.5*A11,(A11-2)^3))</f>
        <v>6.84</v>
      </c>
    </row>
    <row r="12" spans="1:2" ht="12.75">
      <c r="A12">
        <v>-4.6</v>
      </c>
      <c r="B12">
        <f t="shared" si="0"/>
        <v>5.759999999999998</v>
      </c>
    </row>
    <row r="13" spans="1:2" ht="12.75">
      <c r="A13">
        <v>-4.4</v>
      </c>
      <c r="B13">
        <f t="shared" si="0"/>
        <v>4.760000000000002</v>
      </c>
    </row>
    <row r="14" spans="1:2" ht="12.75">
      <c r="A14">
        <v>-4.2</v>
      </c>
      <c r="B14">
        <f t="shared" si="0"/>
        <v>3.84</v>
      </c>
    </row>
    <row r="15" spans="1:2" ht="12.75">
      <c r="A15">
        <v>-4</v>
      </c>
      <c r="B15">
        <f t="shared" si="0"/>
        <v>3</v>
      </c>
    </row>
    <row r="16" spans="1:2" ht="12.75">
      <c r="A16">
        <v>-3.8</v>
      </c>
      <c r="B16">
        <f t="shared" si="0"/>
        <v>2.24</v>
      </c>
    </row>
    <row r="17" spans="1:2" ht="12.75">
      <c r="A17">
        <v>-3.6</v>
      </c>
      <c r="B17">
        <f t="shared" si="0"/>
        <v>1.5600000000000005</v>
      </c>
    </row>
    <row r="18" spans="1:2" ht="12.75">
      <c r="A18">
        <v>-3.4</v>
      </c>
      <c r="B18">
        <f t="shared" si="0"/>
        <v>0.9599999999999991</v>
      </c>
    </row>
    <row r="19" spans="1:2" ht="12.75">
      <c r="A19">
        <v>-3.2</v>
      </c>
      <c r="B19">
        <f t="shared" si="0"/>
        <v>0.4400000000000013</v>
      </c>
    </row>
    <row r="20" spans="1:2" ht="12.75">
      <c r="A20">
        <v>-3</v>
      </c>
      <c r="B20">
        <f t="shared" si="0"/>
        <v>0</v>
      </c>
    </row>
    <row r="21" spans="1:2" ht="12.75">
      <c r="A21">
        <v>-2.8</v>
      </c>
      <c r="B21">
        <f t="shared" si="0"/>
        <v>-0.3600000000000003</v>
      </c>
    </row>
    <row r="22" spans="1:2" ht="12.75">
      <c r="A22">
        <v>-2.6</v>
      </c>
      <c r="B22">
        <f t="shared" si="0"/>
        <v>-0.6399999999999997</v>
      </c>
    </row>
    <row r="23" spans="1:2" ht="12.75">
      <c r="A23">
        <v>-2.4</v>
      </c>
      <c r="B23">
        <f t="shared" si="0"/>
        <v>-0.8399999999999999</v>
      </c>
    </row>
    <row r="24" spans="1:2" ht="12.75">
      <c r="A24">
        <v>-2.2</v>
      </c>
      <c r="B24">
        <f t="shared" si="0"/>
        <v>-0.96</v>
      </c>
    </row>
    <row r="25" spans="1:2" ht="12.75">
      <c r="A25">
        <v>-2</v>
      </c>
      <c r="B25">
        <f t="shared" si="0"/>
        <v>-1</v>
      </c>
    </row>
    <row r="26" spans="1:2" ht="12.75">
      <c r="A26">
        <v>-1.8</v>
      </c>
      <c r="B26">
        <f t="shared" si="0"/>
        <v>-0.96</v>
      </c>
    </row>
    <row r="27" spans="1:2" ht="12.75">
      <c r="A27">
        <v>-1.6</v>
      </c>
      <c r="B27">
        <f t="shared" si="0"/>
        <v>-0.8399999999999999</v>
      </c>
    </row>
    <row r="28" spans="1:2" ht="12.75">
      <c r="A28">
        <v>-1.4</v>
      </c>
      <c r="B28">
        <f t="shared" si="0"/>
        <v>-0.6399999999999997</v>
      </c>
    </row>
    <row r="29" spans="1:2" ht="12.75">
      <c r="A29">
        <v>-1.2</v>
      </c>
      <c r="B29">
        <f t="shared" si="0"/>
        <v>-0.3599999999999999</v>
      </c>
    </row>
    <row r="30" spans="1:2" ht="12.75">
      <c r="A30">
        <v>-1</v>
      </c>
      <c r="B30">
        <f t="shared" si="0"/>
        <v>0</v>
      </c>
    </row>
    <row r="31" spans="1:8" ht="12.75">
      <c r="A31">
        <v>-0.8</v>
      </c>
      <c r="B31">
        <f t="shared" si="0"/>
        <v>0.43999999999999995</v>
      </c>
      <c r="D31" s="552" t="s">
        <v>1212</v>
      </c>
      <c r="E31" s="551" t="s">
        <v>1213</v>
      </c>
      <c r="F31" s="551" t="s">
        <v>1214</v>
      </c>
      <c r="H31" s="1" t="s">
        <v>1221</v>
      </c>
    </row>
    <row r="32" spans="1:6" ht="14.25">
      <c r="A32">
        <v>-0.6</v>
      </c>
      <c r="B32">
        <f t="shared" si="0"/>
        <v>0.96</v>
      </c>
      <c r="C32" s="158" t="s">
        <v>1210</v>
      </c>
      <c r="D32" s="158" t="s">
        <v>1216</v>
      </c>
      <c r="E32" s="158" t="s">
        <v>1211</v>
      </c>
      <c r="F32" s="158" t="s">
        <v>1217</v>
      </c>
    </row>
    <row r="33" spans="1:6" ht="12.75">
      <c r="A33">
        <v>-0.4</v>
      </c>
      <c r="B33">
        <f t="shared" si="0"/>
        <v>1.56</v>
      </c>
      <c r="C33" s="195">
        <v>-5</v>
      </c>
      <c r="D33" s="196">
        <f>C33^2+4*C33+3</f>
        <v>8</v>
      </c>
      <c r="E33" s="142"/>
      <c r="F33" s="142"/>
    </row>
    <row r="34" spans="1:6" ht="12.75">
      <c r="A34">
        <v>-0.2</v>
      </c>
      <c r="B34">
        <f t="shared" si="0"/>
        <v>2.24</v>
      </c>
      <c r="C34" s="195">
        <v>-4.5</v>
      </c>
      <c r="D34" s="196">
        <f aca="true" t="shared" si="1" ref="D34:D43">C34^2+4*C34+3</f>
        <v>5.25</v>
      </c>
      <c r="E34" s="142"/>
      <c r="F34" s="142"/>
    </row>
    <row r="35" spans="1:6" ht="12.75">
      <c r="A35">
        <v>0</v>
      </c>
      <c r="B35">
        <f t="shared" si="0"/>
        <v>3</v>
      </c>
      <c r="C35" s="195">
        <v>-4</v>
      </c>
      <c r="D35" s="196">
        <f t="shared" si="1"/>
        <v>3</v>
      </c>
      <c r="E35" s="142"/>
      <c r="F35" s="142"/>
    </row>
    <row r="36" spans="1:6" ht="12.75">
      <c r="A36">
        <v>0.2</v>
      </c>
      <c r="B36">
        <f t="shared" si="0"/>
        <v>2.7</v>
      </c>
      <c r="C36" s="195">
        <v>-3.5</v>
      </c>
      <c r="D36" s="196">
        <f t="shared" si="1"/>
        <v>1.25</v>
      </c>
      <c r="E36" s="142"/>
      <c r="F36" s="142"/>
    </row>
    <row r="37" spans="1:6" ht="12.75">
      <c r="A37">
        <v>0.4</v>
      </c>
      <c r="B37">
        <f t="shared" si="0"/>
        <v>2.4</v>
      </c>
      <c r="C37" s="195">
        <v>-3</v>
      </c>
      <c r="D37" s="196">
        <f t="shared" si="1"/>
        <v>0</v>
      </c>
      <c r="E37" s="142"/>
      <c r="F37" s="142"/>
    </row>
    <row r="38" spans="1:6" ht="12.75">
      <c r="A38">
        <v>0.6</v>
      </c>
      <c r="B38">
        <f t="shared" si="0"/>
        <v>2.1</v>
      </c>
      <c r="C38" s="195">
        <v>-2.5</v>
      </c>
      <c r="D38" s="196">
        <f t="shared" si="1"/>
        <v>-0.75</v>
      </c>
      <c r="E38" s="142"/>
      <c r="F38" s="142"/>
    </row>
    <row r="39" spans="1:6" ht="12.75">
      <c r="A39">
        <v>0.80000000000001</v>
      </c>
      <c r="B39">
        <f t="shared" si="0"/>
        <v>1.799999999999985</v>
      </c>
      <c r="C39" s="195">
        <v>-2</v>
      </c>
      <c r="D39" s="196">
        <f t="shared" si="1"/>
        <v>-1</v>
      </c>
      <c r="E39" s="142"/>
      <c r="F39" s="142"/>
    </row>
    <row r="40" spans="1:6" ht="12.75">
      <c r="A40">
        <v>1.00000000000001</v>
      </c>
      <c r="B40">
        <f t="shared" si="0"/>
        <v>1.499999999999985</v>
      </c>
      <c r="C40" s="195">
        <v>-1.5</v>
      </c>
      <c r="D40" s="196">
        <f t="shared" si="1"/>
        <v>-0.75</v>
      </c>
      <c r="E40" s="142"/>
      <c r="F40" s="142"/>
    </row>
    <row r="41" spans="1:6" ht="12.75">
      <c r="A41">
        <v>1.20000000000001</v>
      </c>
      <c r="B41">
        <f t="shared" si="0"/>
        <v>1.199999999999985</v>
      </c>
      <c r="C41" s="195">
        <v>-1</v>
      </c>
      <c r="D41" s="196">
        <f t="shared" si="1"/>
        <v>0</v>
      </c>
      <c r="E41" s="142"/>
      <c r="F41" s="142"/>
    </row>
    <row r="42" spans="1:6" ht="12.75">
      <c r="A42">
        <v>1.40000000000001</v>
      </c>
      <c r="B42">
        <f t="shared" si="0"/>
        <v>0.8999999999999853</v>
      </c>
      <c r="C42" s="195">
        <v>-0.5</v>
      </c>
      <c r="D42" s="196">
        <f t="shared" si="1"/>
        <v>1.25</v>
      </c>
      <c r="E42" s="142"/>
      <c r="F42" s="142"/>
    </row>
    <row r="43" spans="1:6" ht="12.75">
      <c r="A43">
        <v>1.60000000000001</v>
      </c>
      <c r="B43">
        <f t="shared" si="0"/>
        <v>0.599999999999985</v>
      </c>
      <c r="C43" s="195">
        <v>0</v>
      </c>
      <c r="D43" s="196">
        <f t="shared" si="1"/>
        <v>3</v>
      </c>
      <c r="E43" s="164">
        <f>3-1.5*C43</f>
        <v>3</v>
      </c>
      <c r="F43" s="142"/>
    </row>
    <row r="44" spans="1:6" ht="12.75">
      <c r="A44">
        <v>1.80000000000001</v>
      </c>
      <c r="B44">
        <f t="shared" si="0"/>
        <v>0.2999999999999847</v>
      </c>
      <c r="C44" s="197">
        <v>0.5</v>
      </c>
      <c r="D44" s="142"/>
      <c r="E44" s="164">
        <f>3-1.5*C44</f>
        <v>2.25</v>
      </c>
      <c r="F44" s="142"/>
    </row>
    <row r="45" spans="1:6" ht="12.75">
      <c r="A45">
        <v>2.00000000000001</v>
      </c>
      <c r="B45">
        <f t="shared" si="0"/>
        <v>1.0655999009650031E-42</v>
      </c>
      <c r="C45" s="197">
        <v>1</v>
      </c>
      <c r="D45" s="142"/>
      <c r="E45" s="164">
        <f>3-1.5*C45</f>
        <v>1.5</v>
      </c>
      <c r="F45" s="142"/>
    </row>
    <row r="46" spans="1:6" ht="12.75">
      <c r="A46">
        <v>2.20000000000001</v>
      </c>
      <c r="B46">
        <f t="shared" si="0"/>
        <v>0.008000000000001194</v>
      </c>
      <c r="C46" s="197">
        <v>1.5</v>
      </c>
      <c r="D46" s="142"/>
      <c r="E46" s="164">
        <f>3-1.5*C46</f>
        <v>0.75</v>
      </c>
      <c r="F46" s="142"/>
    </row>
    <row r="47" spans="1:6" ht="12.75">
      <c r="A47">
        <v>2.40000000000001</v>
      </c>
      <c r="B47">
        <f t="shared" si="0"/>
        <v>0.06400000000000486</v>
      </c>
      <c r="C47" s="195">
        <v>2</v>
      </c>
      <c r="D47" s="142"/>
      <c r="E47" s="164">
        <f>3-1.5*C47</f>
        <v>0</v>
      </c>
      <c r="F47" s="164">
        <f aca="true" t="shared" si="2" ref="F47:F52">(C47-2)^3</f>
        <v>0</v>
      </c>
    </row>
    <row r="48" spans="1:6" ht="12.75">
      <c r="A48">
        <v>2.60000000000001</v>
      </c>
      <c r="B48">
        <f t="shared" si="0"/>
        <v>0.21600000000001063</v>
      </c>
      <c r="C48" s="195">
        <v>2.5</v>
      </c>
      <c r="D48" s="142"/>
      <c r="E48" s="142"/>
      <c r="F48" s="164">
        <f t="shared" si="2"/>
        <v>0.125</v>
      </c>
    </row>
    <row r="49" spans="1:6" ht="12.75">
      <c r="A49">
        <v>2.80000000000001</v>
      </c>
      <c r="B49">
        <f t="shared" si="0"/>
        <v>0.5120000000000193</v>
      </c>
      <c r="C49" s="195">
        <v>3</v>
      </c>
      <c r="D49" s="142"/>
      <c r="E49" s="142"/>
      <c r="F49" s="164">
        <f t="shared" si="2"/>
        <v>1</v>
      </c>
    </row>
    <row r="50" spans="1:6" ht="12.75">
      <c r="A50">
        <v>3.00000000000001</v>
      </c>
      <c r="B50">
        <f t="shared" si="0"/>
        <v>1.0000000000000306</v>
      </c>
      <c r="C50" s="195">
        <v>3.5</v>
      </c>
      <c r="D50" s="142"/>
      <c r="E50" s="142"/>
      <c r="F50" s="164">
        <f t="shared" si="2"/>
        <v>3.375</v>
      </c>
    </row>
    <row r="51" spans="1:6" ht="12.75">
      <c r="A51">
        <v>3.20000000000001</v>
      </c>
      <c r="B51">
        <f t="shared" si="0"/>
        <v>1.728000000000043</v>
      </c>
      <c r="C51" s="195">
        <v>4</v>
      </c>
      <c r="D51" s="142"/>
      <c r="E51" s="142"/>
      <c r="F51" s="164">
        <f t="shared" si="2"/>
        <v>8</v>
      </c>
    </row>
    <row r="52" spans="1:6" ht="12.75">
      <c r="A52">
        <v>3.40000000000001</v>
      </c>
      <c r="B52">
        <f t="shared" si="0"/>
        <v>2.7440000000000597</v>
      </c>
      <c r="C52" s="195">
        <v>4.5</v>
      </c>
      <c r="D52" s="142"/>
      <c r="E52" s="142"/>
      <c r="F52" s="164">
        <f t="shared" si="2"/>
        <v>15.625</v>
      </c>
    </row>
    <row r="53" spans="1:6" ht="12.75">
      <c r="A53">
        <v>3.60000000000001</v>
      </c>
      <c r="B53">
        <f t="shared" si="0"/>
        <v>4.096000000000076</v>
      </c>
      <c r="C53" s="142"/>
      <c r="D53" s="142"/>
      <c r="E53" s="142"/>
      <c r="F53" s="142"/>
    </row>
    <row r="54" spans="1:2" ht="12.75">
      <c r="A54">
        <v>3.80000000000001</v>
      </c>
      <c r="B54">
        <f t="shared" si="0"/>
        <v>5.8320000000000976</v>
      </c>
    </row>
    <row r="55" spans="1:2" ht="12.75">
      <c r="A55">
        <v>4.00000000000001</v>
      </c>
      <c r="B55">
        <f t="shared" si="0"/>
        <v>8.000000000000117</v>
      </c>
    </row>
    <row r="56" spans="1:2" ht="12.75">
      <c r="A56">
        <v>4.20000000000001</v>
      </c>
      <c r="B56">
        <f t="shared" si="0"/>
        <v>10.648000000000144</v>
      </c>
    </row>
  </sheetData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4"/>
  <drawing r:id="rId3"/>
  <legacyDrawing r:id="rId2"/>
  <oleObjects>
    <oleObject progId="Equation.3" shapeId="114277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O41"/>
  <sheetViews>
    <sheetView workbookViewId="0" topLeftCell="A1">
      <selection activeCell="D16" sqref="D16"/>
    </sheetView>
  </sheetViews>
  <sheetFormatPr defaultColWidth="9.00390625" defaultRowHeight="12.75"/>
  <sheetData>
    <row r="1" spans="1:9" ht="15">
      <c r="A1" s="132" t="s">
        <v>37</v>
      </c>
      <c r="B1" s="198"/>
      <c r="C1" s="182"/>
      <c r="D1" s="182"/>
      <c r="E1" s="182"/>
      <c r="F1" s="182"/>
      <c r="G1" s="182"/>
      <c r="H1" s="629" t="s">
        <v>1535</v>
      </c>
      <c r="I1" s="22"/>
    </row>
    <row r="2" spans="1:8" ht="12.75">
      <c r="A2" s="1"/>
      <c r="B2" s="1" t="s">
        <v>1534</v>
      </c>
      <c r="C2" s="142"/>
      <c r="D2" s="142"/>
      <c r="E2" s="142"/>
      <c r="F2" s="142"/>
      <c r="G2" s="142"/>
      <c r="H2" s="8"/>
    </row>
    <row r="3" spans="1:7" ht="12.75">
      <c r="A3" s="142"/>
      <c r="B3" s="9" t="s">
        <v>1484</v>
      </c>
      <c r="C3" s="142"/>
      <c r="D3" s="142"/>
      <c r="E3" s="142"/>
      <c r="F3" s="142"/>
      <c r="G3" s="142"/>
    </row>
    <row r="4" spans="1:2" ht="12.75">
      <c r="A4" s="9"/>
      <c r="B4" s="9" t="s">
        <v>1485</v>
      </c>
    </row>
    <row r="5" spans="1:2" ht="15" customHeight="1">
      <c r="A5" s="9"/>
      <c r="B5" s="9" t="s">
        <v>1208</v>
      </c>
    </row>
    <row r="6" spans="1:2" ht="12.75">
      <c r="A6" s="9"/>
      <c r="B6" s="9" t="s">
        <v>39</v>
      </c>
    </row>
    <row r="7" spans="1:2" ht="12.75">
      <c r="A7" s="9"/>
      <c r="B7" s="9" t="s">
        <v>1486</v>
      </c>
    </row>
    <row r="8" spans="1:2" ht="12.75">
      <c r="A8" s="9"/>
      <c r="B8" s="9"/>
    </row>
    <row r="9" spans="1:2" ht="12.75">
      <c r="A9" s="9" t="s">
        <v>1431</v>
      </c>
      <c r="B9" s="9"/>
    </row>
    <row r="10" spans="1:4" ht="12.75">
      <c r="A10" s="9" t="s">
        <v>1487</v>
      </c>
      <c r="B10" s="142"/>
      <c r="C10" s="142"/>
      <c r="D10" s="142"/>
    </row>
    <row r="11" spans="1:15" ht="12.75">
      <c r="A11" s="553" t="s">
        <v>1488</v>
      </c>
      <c r="B11" s="199" t="s">
        <v>1489</v>
      </c>
      <c r="C11" s="202" t="s">
        <v>1490</v>
      </c>
      <c r="D11" s="199" t="s">
        <v>1491</v>
      </c>
      <c r="E11" s="204" t="s">
        <v>1492</v>
      </c>
      <c r="F11" s="32" t="s">
        <v>1146</v>
      </c>
      <c r="G11" s="33"/>
      <c r="L11" s="133"/>
      <c r="M11" s="102"/>
      <c r="N11" s="102"/>
      <c r="O11" s="102"/>
    </row>
    <row r="12" spans="1:15" ht="12.75">
      <c r="A12" s="203" t="s">
        <v>1368</v>
      </c>
      <c r="B12" s="199">
        <v>4</v>
      </c>
      <c r="C12" s="202">
        <v>4</v>
      </c>
      <c r="D12" s="199">
        <v>0</v>
      </c>
      <c r="E12" s="205">
        <v>0</v>
      </c>
      <c r="F12" s="5"/>
      <c r="G12" s="5"/>
      <c r="H12" s="5"/>
      <c r="L12" s="22"/>
      <c r="M12" s="22"/>
      <c r="N12" s="22"/>
      <c r="O12" s="22"/>
    </row>
    <row r="13" spans="1:15" ht="12.75">
      <c r="A13" s="203" t="s">
        <v>1369</v>
      </c>
      <c r="B13" s="199">
        <v>24</v>
      </c>
      <c r="C13" s="202">
        <v>0</v>
      </c>
      <c r="D13" s="199">
        <v>24</v>
      </c>
      <c r="E13" s="56">
        <v>0</v>
      </c>
      <c r="F13" s="5"/>
      <c r="G13" s="5"/>
      <c r="H13" s="5"/>
      <c r="L13" s="22"/>
      <c r="M13" s="22"/>
      <c r="N13" s="22"/>
      <c r="O13" s="22"/>
    </row>
    <row r="14" spans="1:15" ht="12.75">
      <c r="A14" s="203" t="s">
        <v>1375</v>
      </c>
      <c r="B14" s="199">
        <v>6</v>
      </c>
      <c r="C14" s="202">
        <v>0</v>
      </c>
      <c r="D14" s="199" t="s">
        <v>1493</v>
      </c>
      <c r="E14" s="155" t="s">
        <v>1533</v>
      </c>
      <c r="F14" s="5"/>
      <c r="G14" s="5"/>
      <c r="H14" s="5"/>
      <c r="L14" s="22"/>
      <c r="M14" s="22"/>
      <c r="N14" s="22"/>
      <c r="O14" s="22"/>
    </row>
    <row r="15" spans="1:4" ht="12.75">
      <c r="A15" s="9" t="s">
        <v>1494</v>
      </c>
      <c r="D15" s="62" t="s">
        <v>623</v>
      </c>
    </row>
    <row r="16" ht="63.75" customHeight="1">
      <c r="A16" s="16"/>
    </row>
    <row r="17" spans="1:9" ht="12.75">
      <c r="A17" s="132" t="s">
        <v>38</v>
      </c>
      <c r="B17" s="198"/>
      <c r="C17" s="198"/>
      <c r="D17" s="198"/>
      <c r="E17" s="198"/>
      <c r="F17" s="198"/>
      <c r="G17" s="198"/>
      <c r="H17" s="29"/>
      <c r="I17" s="29"/>
    </row>
    <row r="18" spans="1:7" ht="12.75">
      <c r="A18" s="1"/>
      <c r="B18" s="142" t="s">
        <v>1534</v>
      </c>
      <c r="C18" s="142"/>
      <c r="D18" s="142"/>
      <c r="E18" s="142"/>
      <c r="F18" s="142"/>
      <c r="G18" s="142"/>
    </row>
    <row r="19" ht="14.25">
      <c r="B19" s="9" t="s">
        <v>1495</v>
      </c>
    </row>
    <row r="20" spans="1:2" ht="12.75">
      <c r="A20" s="9"/>
      <c r="B20" s="9" t="s">
        <v>1485</v>
      </c>
    </row>
    <row r="21" spans="1:2" ht="12.75">
      <c r="A21" s="9"/>
      <c r="B21" s="9" t="s">
        <v>1496</v>
      </c>
    </row>
    <row r="22" spans="1:2" ht="12.75">
      <c r="A22" s="9"/>
      <c r="B22" s="9" t="s">
        <v>1497</v>
      </c>
    </row>
    <row r="23" spans="1:2" ht="12.75">
      <c r="A23" s="9"/>
      <c r="B23" s="9" t="s">
        <v>40</v>
      </c>
    </row>
    <row r="24" spans="1:2" ht="12.75">
      <c r="A24" s="9"/>
      <c r="B24" s="9"/>
    </row>
    <row r="25" spans="1:5" ht="12.75">
      <c r="A25" s="9" t="s">
        <v>1431</v>
      </c>
      <c r="B25" s="9"/>
      <c r="E25" t="s">
        <v>1147</v>
      </c>
    </row>
    <row r="26" spans="1:6" ht="12.75">
      <c r="A26" s="9" t="s">
        <v>1487</v>
      </c>
      <c r="B26" s="142"/>
      <c r="C26" s="142"/>
      <c r="D26" s="142"/>
      <c r="E26" s="142"/>
      <c r="F26" t="s">
        <v>1148</v>
      </c>
    </row>
    <row r="27" spans="1:5" ht="12.75">
      <c r="A27" s="553" t="s">
        <v>1488</v>
      </c>
      <c r="B27" s="199" t="s">
        <v>1489</v>
      </c>
      <c r="C27" s="202" t="s">
        <v>1490</v>
      </c>
      <c r="D27" s="199" t="s">
        <v>1491</v>
      </c>
      <c r="E27" s="142" t="s">
        <v>41</v>
      </c>
    </row>
    <row r="28" spans="1:5" ht="12.75">
      <c r="A28" s="203" t="s">
        <v>1368</v>
      </c>
      <c r="B28" s="199">
        <v>2</v>
      </c>
      <c r="C28" s="202">
        <v>4</v>
      </c>
      <c r="D28" s="199">
        <v>5</v>
      </c>
      <c r="E28" s="142"/>
    </row>
    <row r="29" spans="1:5" ht="12.75">
      <c r="A29" s="203" t="s">
        <v>1369</v>
      </c>
      <c r="B29" s="199">
        <v>-3</v>
      </c>
      <c r="C29" s="202">
        <v>-4</v>
      </c>
      <c r="D29" s="199">
        <v>-4</v>
      </c>
      <c r="E29" s="142"/>
    </row>
    <row r="30" spans="1:5" ht="12.75">
      <c r="A30" s="203" t="s">
        <v>1370</v>
      </c>
      <c r="B30" s="199">
        <v>1</v>
      </c>
      <c r="C30" s="202">
        <v>1</v>
      </c>
      <c r="D30" s="199">
        <v>1</v>
      </c>
      <c r="E30" s="142"/>
    </row>
    <row r="31" spans="1:5" ht="14.25">
      <c r="A31" s="203" t="s">
        <v>1544</v>
      </c>
      <c r="B31" s="199">
        <f>B29*B29-4*B28*B30</f>
        <v>1</v>
      </c>
      <c r="C31" s="202">
        <f>C29*C29-4*C28*C30</f>
        <v>0</v>
      </c>
      <c r="D31" s="199">
        <f>D29*D29-4*D28*D30</f>
        <v>-4</v>
      </c>
      <c r="E31" s="142"/>
    </row>
    <row r="32" spans="1:5" ht="12.75">
      <c r="A32" s="203" t="s">
        <v>890</v>
      </c>
      <c r="B32" s="199">
        <f>IF(B31&gt;=0,(-B29+SQRT(B31))/(2*B28),"Нет корней")</f>
        <v>1</v>
      </c>
      <c r="C32" s="202">
        <f>IF(C31&gt;=0,(-C29+SQRT(C31))/(2*C28),"Нет корней")</f>
        <v>0.5</v>
      </c>
      <c r="D32" s="628" t="str">
        <f>IF(D31&gt;=0,(-D29+SQRT(D31))/(2*D28),"Нет корней")</f>
        <v>Нет корней</v>
      </c>
      <c r="E32" s="142"/>
    </row>
    <row r="33" spans="1:5" ht="12.75">
      <c r="A33" s="203" t="s">
        <v>891</v>
      </c>
      <c r="B33" s="199">
        <f>IF(B31&gt;=0,(-B29-SQRT(B31))/(2*B28),"Нет корней")</f>
        <v>0.5</v>
      </c>
      <c r="C33" s="202">
        <f>IF(C31&gt;=0,(-C29-SQRT(C31))/(2*C28),"Нет корней")</f>
        <v>0.5</v>
      </c>
      <c r="D33" s="628" t="str">
        <f>IF(D31&gt;=0,(-D29-SQRT(D31))/(2*D28),"Нет корней")</f>
        <v>Нет корней</v>
      </c>
      <c r="E33" s="142"/>
    </row>
    <row r="34" spans="1:5" ht="12.75">
      <c r="A34" s="9" t="s">
        <v>711</v>
      </c>
      <c r="B34" s="200"/>
      <c r="C34" s="200"/>
      <c r="D34" s="182"/>
      <c r="E34" s="142"/>
    </row>
    <row r="35" spans="1:5" ht="12.75">
      <c r="A35" s="201"/>
      <c r="B35" s="103" t="s">
        <v>1209</v>
      </c>
      <c r="C35" s="381"/>
      <c r="D35" s="182"/>
      <c r="E35" s="142"/>
    </row>
    <row r="36" spans="1:5" ht="12.75">
      <c r="A36" s="9" t="s">
        <v>712</v>
      </c>
      <c r="B36" s="142"/>
      <c r="C36" s="142"/>
      <c r="D36" s="142"/>
      <c r="E36" s="142"/>
    </row>
    <row r="37" spans="1:7" ht="12.75">
      <c r="A37" s="9"/>
      <c r="B37" s="103" t="s">
        <v>1222</v>
      </c>
      <c r="C37" s="626"/>
      <c r="D37" s="627"/>
      <c r="E37" s="626"/>
      <c r="F37" s="17"/>
      <c r="G37" s="388"/>
    </row>
    <row r="38" spans="1:5" ht="12.75">
      <c r="A38" s="9" t="s">
        <v>713</v>
      </c>
      <c r="B38" s="142"/>
      <c r="C38" s="142"/>
      <c r="D38" s="142"/>
      <c r="E38" s="142"/>
    </row>
    <row r="39" spans="1:7" ht="12.75">
      <c r="A39" s="142"/>
      <c r="B39" s="103" t="s">
        <v>1223</v>
      </c>
      <c r="C39" s="626"/>
      <c r="D39" s="626"/>
      <c r="E39" s="626"/>
      <c r="F39" s="17"/>
      <c r="G39" s="388"/>
    </row>
    <row r="40" spans="1:5" ht="12.75">
      <c r="A40" s="142"/>
      <c r="B40" s="142"/>
      <c r="C40" s="142"/>
      <c r="D40" s="142"/>
      <c r="E40" s="142"/>
    </row>
    <row r="41" spans="1:5" ht="12.75">
      <c r="A41" s="142"/>
      <c r="B41" s="142"/>
      <c r="C41" s="142"/>
      <c r="D41" s="142"/>
      <c r="E41" s="14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ЕД</dc:creator>
  <cp:keywords/>
  <dc:description/>
  <cp:lastModifiedBy>Ефим</cp:lastModifiedBy>
  <cp:lastPrinted>2006-10-09T13:24:20Z</cp:lastPrinted>
  <dcterms:created xsi:type="dcterms:W3CDTF">2002-03-11T16:29:11Z</dcterms:created>
  <dcterms:modified xsi:type="dcterms:W3CDTF">2006-10-09T14:52:04Z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